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nilibrebog-my.sharepoint.com/personal/patricia_valencia_unilibre_edu_co/Documents/Documentos/Patricia Valencia/LICITACIONES/2026/TR-09-2026 Fachadas B1-2 y CRAI/"/>
    </mc:Choice>
  </mc:AlternateContent>
  <xr:revisionPtr revIDLastSave="0" documentId="8_{AB020056-774B-4CE8-A3AA-464A96058153}" xr6:coauthVersionLast="47" xr6:coauthVersionMax="47" xr10:uidLastSave="{00000000-0000-0000-0000-000000000000}"/>
  <bookViews>
    <workbookView xWindow="-120" yWindow="-120" windowWidth="29040" windowHeight="15720" tabRatio="862" firstSheet="20" activeTab="42" xr2:uid="{DB8FDA30-4DB5-4C3D-B6BA-A4FE3B329405}"/>
  </bookViews>
  <sheets>
    <sheet name="PRESUPUESTO DE OBRA" sheetId="3" r:id="rId1"/>
    <sheet name="INSUMOS PROYECTO" sheetId="1" r:id="rId2"/>
    <sheet name="AIU%" sheetId="2" r:id="rId3"/>
    <sheet name="1.01" sheetId="4" r:id="rId4"/>
    <sheet name="M-1.01" sheetId="5" r:id="rId5"/>
    <sheet name="1.02" sheetId="6" r:id="rId6"/>
    <sheet name="M-1.02" sheetId="7" r:id="rId7"/>
    <sheet name="2.01" sheetId="8" r:id="rId8"/>
    <sheet name="M-2.01" sheetId="9" r:id="rId9"/>
    <sheet name="2.02" sheetId="10" r:id="rId10"/>
    <sheet name="M-2.02" sheetId="11" r:id="rId11"/>
    <sheet name="3.01" sheetId="12" r:id="rId12"/>
    <sheet name="M-3.01" sheetId="13" r:id="rId13"/>
    <sheet name="3.02" sheetId="14" r:id="rId14"/>
    <sheet name="M-3.02" sheetId="15" r:id="rId15"/>
    <sheet name="3.03" sheetId="16" r:id="rId16"/>
    <sheet name="M-3.03" sheetId="17" r:id="rId17"/>
    <sheet name="4.01" sheetId="18" r:id="rId18"/>
    <sheet name="M-4.01" sheetId="19" r:id="rId19"/>
    <sheet name="4.02" sheetId="20" r:id="rId20"/>
    <sheet name="M-4.02" sheetId="21" r:id="rId21"/>
    <sheet name="4.03" sheetId="22" r:id="rId22"/>
    <sheet name="M-4.03" sheetId="23" r:id="rId23"/>
    <sheet name="4.04" sheetId="24" r:id="rId24"/>
    <sheet name="M-4.04" sheetId="25" r:id="rId25"/>
    <sheet name="4.05" sheetId="26" r:id="rId26"/>
    <sheet name="M-4.05" sheetId="27" r:id="rId27"/>
    <sheet name="4.06" sheetId="28" r:id="rId28"/>
    <sheet name="M-4.06" sheetId="29" r:id="rId29"/>
    <sheet name="4.07" sheetId="30" r:id="rId30"/>
    <sheet name="M-4.07" sheetId="31" r:id="rId31"/>
    <sheet name="4.08" sheetId="32" r:id="rId32"/>
    <sheet name="M-4.08" sheetId="33" r:id="rId33"/>
    <sheet name="4.09" sheetId="34" r:id="rId34"/>
    <sheet name="M-4.09" sheetId="35" r:id="rId35"/>
    <sheet name="5.01" sheetId="36" r:id="rId36"/>
    <sheet name="M-5.01" sheetId="37" r:id="rId37"/>
    <sheet name="5.02" sheetId="38" r:id="rId38"/>
    <sheet name="M-5.02" sheetId="39" r:id="rId39"/>
    <sheet name="5.03" sheetId="40" r:id="rId40"/>
    <sheet name="M-5.03" sheetId="41" r:id="rId41"/>
    <sheet name="5.04" sheetId="42" r:id="rId42"/>
    <sheet name="M-5.04" sheetId="43" r:id="rId43"/>
  </sheets>
  <definedNames>
    <definedName name="__D2103" localSheetId="2" hidden="1">{#N/A,#N/A,FALSE,"Hoja1";#N/A,#N/A,FALSE,"Hoja2"}</definedName>
    <definedName name="__D2103" hidden="1">{#N/A,#N/A,FALSE,"Hoja1";#N/A,#N/A,FALSE,"Hoja2"}</definedName>
    <definedName name="__D2105" localSheetId="2" hidden="1">{#N/A,#N/A,FALSE,"Hoja1";#N/A,#N/A,FALSE,"Hoja2"}</definedName>
    <definedName name="__D2105" hidden="1">{#N/A,#N/A,FALSE,"Hoja1";#N/A,#N/A,FALSE,"Hoja2"}</definedName>
    <definedName name="__D2115" localSheetId="2" hidden="1">{#N/A,#N/A,FALSE,"Hoja1";#N/A,#N/A,FALSE,"Hoja2"}</definedName>
    <definedName name="__D2115" hidden="1">{#N/A,#N/A,FALSE,"Hoja1";#N/A,#N/A,FALSE,"Hoja2"}</definedName>
    <definedName name="_D2103" localSheetId="2" hidden="1">{#N/A,#N/A,FALSE,"Hoja1";#N/A,#N/A,FALSE,"Hoja2"}</definedName>
    <definedName name="_D2103" hidden="1">{#N/A,#N/A,FALSE,"Hoja1";#N/A,#N/A,FALSE,"Hoja2"}</definedName>
    <definedName name="_D2105" localSheetId="2" hidden="1">{#N/A,#N/A,FALSE,"Hoja1";#N/A,#N/A,FALSE,"Hoja2"}</definedName>
    <definedName name="_D2105" hidden="1">{#N/A,#N/A,FALSE,"Hoja1";#N/A,#N/A,FALSE,"Hoja2"}</definedName>
    <definedName name="_D2115" localSheetId="2" hidden="1">{#N/A,#N/A,FALSE,"Hoja1";#N/A,#N/A,FALSE,"Hoja2"}</definedName>
    <definedName name="_D2115" hidden="1">{#N/A,#N/A,FALSE,"Hoja1";#N/A,#N/A,FALSE,"Hoja2"}</definedName>
    <definedName name="_Fill" localSheetId="2" hidden="1">#REF!</definedName>
    <definedName name="_Fill" hidden="1">#REF!</definedName>
    <definedName name="_Kay1" localSheetId="2" hidden="1">#REF!</definedName>
    <definedName name="_Kay1" hidden="1">#REF!</definedName>
    <definedName name="_Key1" localSheetId="2" hidden="1">#REF!</definedName>
    <definedName name="_Key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" localSheetId="2">#REF!</definedName>
    <definedName name="A">#REF!</definedName>
    <definedName name="_xlnm.Print_Area" localSheetId="3">'1.01'!$A$1:$H$47</definedName>
    <definedName name="_xlnm.Print_Area" localSheetId="5">'1.02'!$A$1:$H$48</definedName>
    <definedName name="_xlnm.Print_Area" localSheetId="7">'2.01'!$A$1:$H$48</definedName>
    <definedName name="_xlnm.Print_Area" localSheetId="9">'2.02'!$A$1:$H$48</definedName>
    <definedName name="_xlnm.Print_Area" localSheetId="11">'3.01'!$A$1:$H$48</definedName>
    <definedName name="_xlnm.Print_Area" localSheetId="13">'3.02'!$A$1:$H$48</definedName>
    <definedName name="_xlnm.Print_Area" localSheetId="15">'3.03'!$A$1:$H$48</definedName>
    <definedName name="_xlnm.Print_Area" localSheetId="17">'4.01'!$A$1:$H$47</definedName>
    <definedName name="_xlnm.Print_Area" localSheetId="19">'4.02'!$A$1:$H$47</definedName>
    <definedName name="_xlnm.Print_Area" localSheetId="21">'4.03'!$A$1:$H$48</definedName>
    <definedName name="_xlnm.Print_Area" localSheetId="23">'4.04'!$A$1:$H$48</definedName>
    <definedName name="_xlnm.Print_Area" localSheetId="25">'4.05'!$A$1:$H$50</definedName>
    <definedName name="_xlnm.Print_Area" localSheetId="27">'4.06'!$A$1:$H$49</definedName>
    <definedName name="_xlnm.Print_Area" localSheetId="29">'4.07'!$A$1:$H$48</definedName>
    <definedName name="_xlnm.Print_Area" localSheetId="31">'4.08'!$A$1:$H$50</definedName>
    <definedName name="_xlnm.Print_Area" localSheetId="33">'4.09'!$A$1:$H$49</definedName>
    <definedName name="_xlnm.Print_Area" localSheetId="35">'5.01'!$A$1:$H$50</definedName>
    <definedName name="_xlnm.Print_Area" localSheetId="37">'5.02'!$A$1:$H$49</definedName>
    <definedName name="_xlnm.Print_Area" localSheetId="39">'5.03'!$A$1:$H$49</definedName>
    <definedName name="_xlnm.Print_Area" localSheetId="41">'5.04'!$A$1:$H$48</definedName>
    <definedName name="_xlnm.Print_Area" localSheetId="4">'M-1.01'!$A$1:$I$29</definedName>
    <definedName name="_xlnm.Print_Area" localSheetId="6">'M-1.02'!$A$1:$I$38</definedName>
    <definedName name="_xlnm.Print_Area" localSheetId="8">'M-2.01'!$A$1:$I$79</definedName>
    <definedName name="_xlnm.Print_Area" localSheetId="10">'M-2.02'!$A$1:$I$30</definedName>
    <definedName name="_xlnm.Print_Area" localSheetId="12">'M-3.01'!$A$1:$I$49</definedName>
    <definedName name="_xlnm.Print_Area" localSheetId="14">'M-3.02'!$A$1:$I$71</definedName>
    <definedName name="_xlnm.Print_Area" localSheetId="16">'M-3.03'!$A$1:$I$38</definedName>
    <definedName name="_xlnm.Print_Area" localSheetId="18">'M-4.01'!$A$1:$I$77</definedName>
    <definedName name="_xlnm.Print_Area" localSheetId="20">'M-4.02'!$A$1:$I$33</definedName>
    <definedName name="_xlnm.Print_Area" localSheetId="22">'M-4.03'!$A$1:$I$40</definedName>
    <definedName name="_xlnm.Print_Area" localSheetId="24">'M-4.04'!$A$1:$I$29</definedName>
    <definedName name="_xlnm.Print_Area" localSheetId="26">'M-4.05'!$A$1:$I$36</definedName>
    <definedName name="_xlnm.Print_Area" localSheetId="28">'M-4.06'!$A$1:$I$30</definedName>
    <definedName name="_xlnm.Print_Area" localSheetId="30">'M-4.07'!$A$1:$I$39</definedName>
    <definedName name="_xlnm.Print_Area" localSheetId="32">'M-4.08'!$A$1:$I$28</definedName>
    <definedName name="_xlnm.Print_Area" localSheetId="34">'M-4.09'!$A$1:$I$29</definedName>
    <definedName name="_xlnm.Print_Area" localSheetId="36">'M-5.01'!$A$1:$I$28</definedName>
    <definedName name="_xlnm.Print_Area" localSheetId="38">'M-5.02'!$A$1:$I$28</definedName>
    <definedName name="_xlnm.Print_Area" localSheetId="40">'M-5.03'!$A$1:$I$31</definedName>
    <definedName name="_xlnm.Print_Area" localSheetId="42">'M-5.04'!$A$1:$I$27</definedName>
    <definedName name="_xlnm.Print_Area" localSheetId="0">'PRESUPUESTO DE OBRA'!$A$1:$H$59</definedName>
    <definedName name="ARIAL" localSheetId="2">#REF!</definedName>
    <definedName name="ARIAL">#REF!</definedName>
    <definedName name="AUX_T" localSheetId="2">#REF!</definedName>
    <definedName name="AUX_T">#REF!</definedName>
    <definedName name="CeldaCodigoDestino">"'[GENERADOR DE APUS PRUEBA.xlsm]M-100'!$C$9!M-100"</definedName>
    <definedName name="DDS" localSheetId="2" hidden="1">#REF!</definedName>
    <definedName name="DDS" hidden="1">#REF!</definedName>
    <definedName name="DERF" localSheetId="2" hidden="1">{#N/A,#N/A,FALSE,"310.1";#N/A,#N/A,FALSE,"321.1";#N/A,#N/A,FALSE,"320.3";#N/A,#N/A,FALSE,"330.1"}</definedName>
    <definedName name="DERF" hidden="1">{#N/A,#N/A,FALSE,"310.1";#N/A,#N/A,FALSE,"321.1";#N/A,#N/A,FALSE,"320.3";#N/A,#N/A,FALSE,"330.1"}</definedName>
    <definedName name="FAC" localSheetId="2" hidden="1">#REF!</definedName>
    <definedName name="FAC" hidden="1">#REF!</definedName>
    <definedName name="fhg" localSheetId="2" hidden="1">{#N/A,#N/A,FALSE,"310.1";#N/A,#N/A,FALSE,"321.1";#N/A,#N/A,FALSE,"320.3";#N/A,#N/A,FALSE,"330.1"}</definedName>
    <definedName name="fhg" hidden="1">{#N/A,#N/A,FALSE,"310.1";#N/A,#N/A,FALSE,"321.1";#N/A,#N/A,FALSE,"320.3";#N/A,#N/A,FALSE,"330.1"}</definedName>
    <definedName name="FI" localSheetId="2">#REF!</definedName>
    <definedName name="FI">#REF!</definedName>
    <definedName name="GVHJH" localSheetId="2" hidden="1">#REF!</definedName>
    <definedName name="GVHJH" hidden="1">#REF!</definedName>
    <definedName name="hklñ" localSheetId="2" hidden="1">#REF!</definedName>
    <definedName name="hklñ" hidden="1">#REF!</definedName>
    <definedName name="I" localSheetId="2">#REF!</definedName>
    <definedName name="I">#REF!</definedName>
    <definedName name="KHGH" localSheetId="2" hidden="1">#REF!</definedName>
    <definedName name="KHGH" hidden="1">#REF!</definedName>
    <definedName name="M_INCREMENTO" localSheetId="2">#REF!</definedName>
    <definedName name="M_INCREMENTO">#REF!</definedName>
    <definedName name="nuevo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nuevo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O´L" localSheetId="2" hidden="1">#REF!</definedName>
    <definedName name="O´L" hidden="1">#REF!</definedName>
    <definedName name="PERSONAL" localSheetId="2" hidden="1">{#N/A,#N/A,FALSE,"310.1";#N/A,#N/A,FALSE,"321.1";#N/A,#N/A,FALSE,"320.3";#N/A,#N/A,FALSE,"330.1"}</definedName>
    <definedName name="PERSONAL" hidden="1">{#N/A,#N/A,FALSE,"310.1";#N/A,#N/A,FALSE,"321.1";#N/A,#N/A,FALSE,"320.3";#N/A,#N/A,FALSE,"330.1"}</definedName>
    <definedName name="prs" localSheetId="2" hidden="1">{#N/A,#N/A,FALSE,"310.1";#N/A,#N/A,FALSE,"321.1";#N/A,#N/A,FALSE,"320.3";#N/A,#N/A,FALSE,"330.1"}</definedName>
    <definedName name="prs" hidden="1">{#N/A,#N/A,FALSE,"310.1";#N/A,#N/A,FALSE,"321.1";#N/A,#N/A,FALSE,"320.3";#N/A,#N/A,FALSE,"330.1"}</definedName>
    <definedName name="RangoEquipo">OFFSET(#REF!,1,0,COUNTIF(#REF!,"?*"))</definedName>
    <definedName name="RangoMat">OFFSET(#REF!,1,0,COUNTIF(#REF!,"?*"))</definedName>
    <definedName name="RangoMO">OFFSET(#REF!,1,0,COUNTIF(#REF!,"?*"))</definedName>
    <definedName name="SMMLV" localSheetId="2">#REF!</definedName>
    <definedName name="SMMLV">#REF!</definedName>
    <definedName name="tadministracion">#REF!</definedName>
    <definedName name="timprevistos">#REF!</definedName>
    <definedName name="TITULO1">#REF!</definedName>
    <definedName name="TITULO2">#REF!</definedName>
    <definedName name="TITULO3">#REF!</definedName>
    <definedName name="TITULO4">#REF!</definedName>
    <definedName name="TITULO6">#REF!</definedName>
    <definedName name="TITULO7">#REF!</definedName>
    <definedName name="TITULO8">#REF!</definedName>
    <definedName name="TITULO9">#REF!</definedName>
    <definedName name="TRANSPORI" localSheetId="2" hidden="1">{#N/A,#N/A,TRUE,"INGENIERIA";#N/A,#N/A,TRUE,"COMPRAS";#N/A,#N/A,TRUE,"DIRECCION";#N/A,#N/A,TRUE,"RESUMEN"}</definedName>
    <definedName name="TRANSPORI" hidden="1">{#N/A,#N/A,TRUE,"INGENIERIA";#N/A,#N/A,TRUE,"COMPRAS";#N/A,#N/A,TRUE,"DIRECCION";#N/A,#N/A,TRUE,"RESUMEN"}</definedName>
    <definedName name="TRANSPORTE" localSheetId="2" hidden="1">{#N/A,#N/A,TRUE,"INGENIERIA";#N/A,#N/A,TRUE,"COMPRAS";#N/A,#N/A,TRUE,"DIRECCION";#N/A,#N/A,TRUE,"RESUMEN"}</definedName>
    <definedName name="TRANSPORTE" hidden="1">{#N/A,#N/A,TRUE,"INGENIERIA";#N/A,#N/A,TRUE,"COMPRAS";#N/A,#N/A,TRUE,"DIRECCION";#N/A,#N/A,TRUE,"RESUMEN"}</definedName>
    <definedName name="tutilidad">#REF!</definedName>
    <definedName name="U" localSheetId="2">#REF!</definedName>
    <definedName name="U">#REF!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julio24." localSheetId="2" hidden="1">{#N/A,#N/A,FALSE,"310.1";#N/A,#N/A,FALSE,"321.1";#N/A,#N/A,FALSE,"320.3";#N/A,#N/A,FALSE,"330.1"}</definedName>
    <definedName name="wrn.julio24." hidden="1">{#N/A,#N/A,FALSE,"310.1";#N/A,#N/A,FALSE,"321.1";#N/A,#N/A,FALSE,"320.3";#N/A,#N/A,FALSE,"330.1"}</definedName>
    <definedName name="wrn.Resumen." localSheetId="2" hidden="1">{#N/A,#N/A,FALSE,"Hoja1";#N/A,#N/A,FALSE,"Hoja2"}</definedName>
    <definedName name="wrn.Resumen." hidden="1">{#N/A,#N/A,FALSE,"Hoja1";#N/A,#N/A,FALSE,"Hoja2"}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2" l="1"/>
  <c r="F31" i="2"/>
  <c r="F32" i="2"/>
  <c r="F30" i="2"/>
  <c r="F29" i="2"/>
  <c r="F28" i="2"/>
  <c r="F15" i="43"/>
  <c r="H15" i="43" s="1"/>
  <c r="H20" i="43" s="1"/>
  <c r="H21" i="43" s="1"/>
  <c r="C11" i="43"/>
  <c r="F14" i="43" s="1"/>
  <c r="C10" i="43"/>
  <c r="C9" i="43"/>
  <c r="F7" i="43"/>
  <c r="G35" i="42"/>
  <c r="G36" i="42" s="1"/>
  <c r="G29" i="42"/>
  <c r="G28" i="42"/>
  <c r="G30" i="42" s="1"/>
  <c r="E22" i="42" s="1"/>
  <c r="G22" i="42" s="1"/>
  <c r="G24" i="42" s="1"/>
  <c r="G23" i="42"/>
  <c r="G17" i="42"/>
  <c r="G16" i="42"/>
  <c r="G15" i="42"/>
  <c r="G18" i="42" s="1"/>
  <c r="F19" i="41"/>
  <c r="H19" i="41" s="1"/>
  <c r="F18" i="41"/>
  <c r="H18" i="41" s="1"/>
  <c r="F16" i="41"/>
  <c r="H16" i="41" s="1"/>
  <c r="F15" i="41"/>
  <c r="H15" i="41" s="1"/>
  <c r="H24" i="41" s="1"/>
  <c r="H25" i="41" s="1"/>
  <c r="C11" i="41"/>
  <c r="F14" i="41" s="1"/>
  <c r="C10" i="41"/>
  <c r="C9" i="41"/>
  <c r="F7" i="41"/>
  <c r="G36" i="40"/>
  <c r="G37" i="40" s="1"/>
  <c r="G30" i="40"/>
  <c r="F29" i="40"/>
  <c r="G29" i="40" s="1"/>
  <c r="G31" i="40" s="1"/>
  <c r="E22" i="40" s="1"/>
  <c r="G22" i="40" s="1"/>
  <c r="G25" i="40" s="1"/>
  <c r="G24" i="40"/>
  <c r="G23" i="40"/>
  <c r="G17" i="40"/>
  <c r="G16" i="40"/>
  <c r="G15" i="40"/>
  <c r="G18" i="40" s="1"/>
  <c r="H18" i="39"/>
  <c r="H17" i="39"/>
  <c r="H16" i="39"/>
  <c r="H15" i="39"/>
  <c r="H21" i="39" s="1"/>
  <c r="H22" i="39" s="1"/>
  <c r="C11" i="39"/>
  <c r="F14" i="39" s="1"/>
  <c r="C10" i="39"/>
  <c r="C9" i="39"/>
  <c r="F7" i="39"/>
  <c r="G36" i="38"/>
  <c r="G37" i="38" s="1"/>
  <c r="G30" i="38"/>
  <c r="G28" i="38"/>
  <c r="G23" i="38"/>
  <c r="G17" i="38"/>
  <c r="G16" i="38"/>
  <c r="G15" i="38"/>
  <c r="G18" i="38" s="1"/>
  <c r="F18" i="37"/>
  <c r="H18" i="37" s="1"/>
  <c r="F17" i="37"/>
  <c r="H17" i="37" s="1"/>
  <c r="F16" i="37"/>
  <c r="H16" i="37" s="1"/>
  <c r="F15" i="37"/>
  <c r="H15" i="37" s="1"/>
  <c r="H21" i="37" s="1"/>
  <c r="H22" i="37" s="1"/>
  <c r="C11" i="37"/>
  <c r="F14" i="37" s="1"/>
  <c r="C10" i="37"/>
  <c r="C9" i="37"/>
  <c r="F7" i="37"/>
  <c r="G37" i="36"/>
  <c r="G38" i="36" s="1"/>
  <c r="G31" i="36"/>
  <c r="G30" i="36"/>
  <c r="G32" i="36" s="1"/>
  <c r="E24" i="36" s="1"/>
  <c r="G24" i="36" s="1"/>
  <c r="G26" i="36" s="1"/>
  <c r="G25" i="36"/>
  <c r="G19" i="36"/>
  <c r="G18" i="36"/>
  <c r="G17" i="36"/>
  <c r="D16" i="36"/>
  <c r="C16" i="36"/>
  <c r="G15" i="36"/>
  <c r="H15" i="35"/>
  <c r="H22" i="35" s="1"/>
  <c r="H23" i="35" s="1"/>
  <c r="F15" i="35"/>
  <c r="F14" i="35"/>
  <c r="C11" i="35"/>
  <c r="C10" i="35"/>
  <c r="C9" i="35"/>
  <c r="F7" i="35"/>
  <c r="G36" i="34"/>
  <c r="G37" i="34" s="1"/>
  <c r="G30" i="34"/>
  <c r="G29" i="34"/>
  <c r="G31" i="34" s="1"/>
  <c r="E23" i="34" s="1"/>
  <c r="G23" i="34" s="1"/>
  <c r="G25" i="34" s="1"/>
  <c r="G24" i="34"/>
  <c r="G18" i="34"/>
  <c r="F17" i="34"/>
  <c r="G17" i="34" s="1"/>
  <c r="F16" i="34"/>
  <c r="G16" i="34" s="1"/>
  <c r="F15" i="34"/>
  <c r="G15" i="34" s="1"/>
  <c r="F15" i="33"/>
  <c r="H15" i="33" s="1"/>
  <c r="H21" i="33" s="1"/>
  <c r="H22" i="33" s="1"/>
  <c r="C11" i="33"/>
  <c r="F14" i="33" s="1"/>
  <c r="C10" i="33"/>
  <c r="C9" i="33"/>
  <c r="F7" i="33"/>
  <c r="G37" i="32"/>
  <c r="G38" i="32" s="1"/>
  <c r="G31" i="32"/>
  <c r="G30" i="32"/>
  <c r="G32" i="32" s="1"/>
  <c r="G25" i="32"/>
  <c r="E24" i="32"/>
  <c r="G24" i="32" s="1"/>
  <c r="G26" i="32" s="1"/>
  <c r="G19" i="32"/>
  <c r="G18" i="32"/>
  <c r="G17" i="32"/>
  <c r="G16" i="32"/>
  <c r="G15" i="32"/>
  <c r="G20" i="32" s="1"/>
  <c r="F27" i="31"/>
  <c r="H27" i="31" s="1"/>
  <c r="F26" i="31"/>
  <c r="H26" i="31" s="1"/>
  <c r="F24" i="31"/>
  <c r="H24" i="31" s="1"/>
  <c r="F23" i="31"/>
  <c r="H23" i="31" s="1"/>
  <c r="F20" i="31"/>
  <c r="H20" i="31" s="1"/>
  <c r="F19" i="31"/>
  <c r="H19" i="31" s="1"/>
  <c r="F17" i="31"/>
  <c r="H17" i="31" s="1"/>
  <c r="F16" i="31"/>
  <c r="H16" i="31" s="1"/>
  <c r="H32" i="31" s="1"/>
  <c r="H33" i="31" s="1"/>
  <c r="C11" i="31"/>
  <c r="F14" i="31" s="1"/>
  <c r="C10" i="31"/>
  <c r="C9" i="31"/>
  <c r="F7" i="31"/>
  <c r="G35" i="30"/>
  <c r="G36" i="30" s="1"/>
  <c r="G29" i="30"/>
  <c r="G28" i="30"/>
  <c r="G30" i="30" s="1"/>
  <c r="G23" i="30"/>
  <c r="G22" i="30"/>
  <c r="G16" i="30"/>
  <c r="G15" i="30"/>
  <c r="G17" i="30" s="1"/>
  <c r="H23" i="29"/>
  <c r="H24" i="29" s="1"/>
  <c r="E16" i="1" s="1"/>
  <c r="H16" i="29"/>
  <c r="H15" i="29"/>
  <c r="C11" i="29"/>
  <c r="F14" i="29" s="1"/>
  <c r="C10" i="29"/>
  <c r="C9" i="29"/>
  <c r="F7" i="29"/>
  <c r="G36" i="28"/>
  <c r="G37" i="28" s="1"/>
  <c r="G30" i="28"/>
  <c r="G29" i="28"/>
  <c r="G24" i="28"/>
  <c r="G18" i="28"/>
  <c r="G17" i="28"/>
  <c r="D16" i="28"/>
  <c r="C16" i="28"/>
  <c r="G15" i="28"/>
  <c r="F18" i="27"/>
  <c r="H18" i="27" s="1"/>
  <c r="F16" i="27"/>
  <c r="H16" i="27" s="1"/>
  <c r="C11" i="27"/>
  <c r="F14" i="27" s="1"/>
  <c r="C10" i="27"/>
  <c r="C9" i="27"/>
  <c r="F7" i="27"/>
  <c r="G38" i="26"/>
  <c r="G37" i="26"/>
  <c r="G31" i="26"/>
  <c r="G29" i="26"/>
  <c r="G24" i="26"/>
  <c r="G18" i="26"/>
  <c r="G17" i="26"/>
  <c r="G16" i="26"/>
  <c r="G15" i="26"/>
  <c r="H16" i="25"/>
  <c r="F16" i="25"/>
  <c r="F15" i="25"/>
  <c r="H15" i="25" s="1"/>
  <c r="H22" i="25" s="1"/>
  <c r="H23" i="25" s="1"/>
  <c r="F14" i="25"/>
  <c r="C11" i="25"/>
  <c r="C10" i="25"/>
  <c r="C9" i="25"/>
  <c r="F7" i="25"/>
  <c r="G35" i="24"/>
  <c r="G36" i="24" s="1"/>
  <c r="G29" i="24"/>
  <c r="G28" i="24"/>
  <c r="G30" i="24" s="1"/>
  <c r="E22" i="24" s="1"/>
  <c r="G22" i="24" s="1"/>
  <c r="G24" i="24" s="1"/>
  <c r="G23" i="24"/>
  <c r="G17" i="24"/>
  <c r="G16" i="24"/>
  <c r="G15" i="24"/>
  <c r="G18" i="24" s="1"/>
  <c r="H30" i="23"/>
  <c r="F30" i="23"/>
  <c r="F29" i="23"/>
  <c r="H29" i="23" s="1"/>
  <c r="H28" i="23"/>
  <c r="F28" i="23"/>
  <c r="F27" i="23"/>
  <c r="H27" i="23" s="1"/>
  <c r="H24" i="23"/>
  <c r="F24" i="23"/>
  <c r="F23" i="23"/>
  <c r="H23" i="23" s="1"/>
  <c r="C23" i="23"/>
  <c r="H22" i="23"/>
  <c r="F22" i="23"/>
  <c r="H21" i="23"/>
  <c r="F21" i="23"/>
  <c r="H20" i="23"/>
  <c r="F20" i="23"/>
  <c r="H18" i="23"/>
  <c r="F18" i="23"/>
  <c r="H17" i="23"/>
  <c r="F17" i="23"/>
  <c r="H16" i="23"/>
  <c r="H33" i="23" s="1"/>
  <c r="H34" i="23" s="1"/>
  <c r="F33" i="3" s="1"/>
  <c r="F16" i="23"/>
  <c r="F14" i="23"/>
  <c r="C11" i="23"/>
  <c r="C10" i="23"/>
  <c r="C9" i="23"/>
  <c r="F7" i="23"/>
  <c r="G36" i="22"/>
  <c r="G35" i="22"/>
  <c r="G29" i="22"/>
  <c r="G28" i="22"/>
  <c r="G30" i="22" s="1"/>
  <c r="E21" i="22" s="1"/>
  <c r="G23" i="22"/>
  <c r="G22" i="22"/>
  <c r="G16" i="22"/>
  <c r="G17" i="22" s="1"/>
  <c r="H24" i="21"/>
  <c r="F24" i="21"/>
  <c r="F23" i="21"/>
  <c r="H23" i="21" s="1"/>
  <c r="H20" i="21"/>
  <c r="F20" i="21"/>
  <c r="F18" i="21"/>
  <c r="H18" i="21" s="1"/>
  <c r="H17" i="21"/>
  <c r="H26" i="21" s="1"/>
  <c r="H27" i="21" s="1"/>
  <c r="F32" i="3" s="1"/>
  <c r="F17" i="21"/>
  <c r="F16" i="21"/>
  <c r="H16" i="21" s="1"/>
  <c r="F14" i="21"/>
  <c r="C11" i="21"/>
  <c r="C10" i="21"/>
  <c r="C9" i="21"/>
  <c r="F7" i="21"/>
  <c r="G34" i="20"/>
  <c r="G35" i="20" s="1"/>
  <c r="G28" i="20"/>
  <c r="F27" i="20"/>
  <c r="G27" i="20" s="1"/>
  <c r="G29" i="20" s="1"/>
  <c r="E21" i="20" s="1"/>
  <c r="G22" i="20"/>
  <c r="G16" i="20"/>
  <c r="G15" i="20"/>
  <c r="G17" i="20" s="1"/>
  <c r="F15" i="20"/>
  <c r="F68" i="19"/>
  <c r="H68" i="19" s="1"/>
  <c r="H67" i="19"/>
  <c r="F67" i="19"/>
  <c r="F66" i="19"/>
  <c r="H66" i="19" s="1"/>
  <c r="H65" i="19"/>
  <c r="F65" i="19"/>
  <c r="F61" i="19"/>
  <c r="H61" i="19" s="1"/>
  <c r="H60" i="19"/>
  <c r="F60" i="19"/>
  <c r="F57" i="19"/>
  <c r="H57" i="19" s="1"/>
  <c r="H56" i="19"/>
  <c r="F56" i="19"/>
  <c r="F55" i="19"/>
  <c r="H55" i="19" s="1"/>
  <c r="H54" i="19"/>
  <c r="F54" i="19"/>
  <c r="F53" i="19"/>
  <c r="H53" i="19" s="1"/>
  <c r="F50" i="19"/>
  <c r="H50" i="19" s="1"/>
  <c r="F49" i="19"/>
  <c r="H49" i="19" s="1"/>
  <c r="F48" i="19"/>
  <c r="H48" i="19" s="1"/>
  <c r="F47" i="19"/>
  <c r="H47" i="19" s="1"/>
  <c r="H44" i="19"/>
  <c r="F44" i="19"/>
  <c r="F43" i="19"/>
  <c r="H43" i="19" s="1"/>
  <c r="H42" i="19"/>
  <c r="F42" i="19"/>
  <c r="F41" i="19"/>
  <c r="H41" i="19" s="1"/>
  <c r="F40" i="19"/>
  <c r="H40" i="19" s="1"/>
  <c r="H39" i="19"/>
  <c r="F39" i="19"/>
  <c r="F38" i="19"/>
  <c r="H38" i="19" s="1"/>
  <c r="H37" i="19"/>
  <c r="F37" i="19"/>
  <c r="F34" i="19"/>
  <c r="H34" i="19" s="1"/>
  <c r="H33" i="19"/>
  <c r="F33" i="19"/>
  <c r="F32" i="19"/>
  <c r="H32" i="19" s="1"/>
  <c r="H31" i="19"/>
  <c r="F31" i="19"/>
  <c r="F30" i="19"/>
  <c r="H30" i="19" s="1"/>
  <c r="H29" i="19"/>
  <c r="F29" i="19"/>
  <c r="F28" i="19"/>
  <c r="H28" i="19" s="1"/>
  <c r="H27" i="19"/>
  <c r="F27" i="19"/>
  <c r="F26" i="19"/>
  <c r="H26" i="19" s="1"/>
  <c r="H24" i="19"/>
  <c r="F24" i="19"/>
  <c r="F23" i="19"/>
  <c r="H23" i="19" s="1"/>
  <c r="H22" i="19"/>
  <c r="F22" i="19"/>
  <c r="F21" i="19"/>
  <c r="H21" i="19" s="1"/>
  <c r="H20" i="19"/>
  <c r="F20" i="19"/>
  <c r="F19" i="19"/>
  <c r="H19" i="19" s="1"/>
  <c r="H18" i="19"/>
  <c r="F18" i="19"/>
  <c r="F17" i="19"/>
  <c r="H17" i="19" s="1"/>
  <c r="H16" i="19"/>
  <c r="F16" i="19"/>
  <c r="C11" i="19"/>
  <c r="F14" i="19" s="1"/>
  <c r="C10" i="19"/>
  <c r="C9" i="19"/>
  <c r="F7" i="19"/>
  <c r="G35" i="18"/>
  <c r="G34" i="18"/>
  <c r="G28" i="18"/>
  <c r="G27" i="18"/>
  <c r="G29" i="18" s="1"/>
  <c r="G22" i="18"/>
  <c r="G21" i="18"/>
  <c r="G23" i="18" s="1"/>
  <c r="G16" i="18"/>
  <c r="G15" i="18"/>
  <c r="G17" i="18" s="1"/>
  <c r="F27" i="17"/>
  <c r="H27" i="17" s="1"/>
  <c r="H26" i="17"/>
  <c r="F26" i="17"/>
  <c r="F25" i="17"/>
  <c r="H25" i="17" s="1"/>
  <c r="H24" i="17"/>
  <c r="H31" i="17" s="1"/>
  <c r="H32" i="17" s="1"/>
  <c r="F24" i="17"/>
  <c r="F21" i="17"/>
  <c r="F19" i="17"/>
  <c r="F18" i="17"/>
  <c r="F17" i="17"/>
  <c r="C11" i="17"/>
  <c r="F14" i="17" s="1"/>
  <c r="C10" i="17"/>
  <c r="C9" i="17"/>
  <c r="F7" i="17"/>
  <c r="G35" i="16"/>
  <c r="G29" i="16"/>
  <c r="G28" i="16"/>
  <c r="G30" i="16" s="1"/>
  <c r="E34" i="16" s="1"/>
  <c r="G34" i="16" s="1"/>
  <c r="G36" i="16" s="1"/>
  <c r="G38" i="16" s="1"/>
  <c r="G39" i="16" s="1"/>
  <c r="F28" i="16"/>
  <c r="G24" i="16"/>
  <c r="G23" i="16"/>
  <c r="G17" i="16"/>
  <c r="G16" i="16"/>
  <c r="F16" i="16"/>
  <c r="G15" i="16"/>
  <c r="G18" i="16" s="1"/>
  <c r="F15" i="16"/>
  <c r="F61" i="15"/>
  <c r="H61" i="15" s="1"/>
  <c r="H60" i="15"/>
  <c r="F60" i="15"/>
  <c r="F57" i="15"/>
  <c r="H57" i="15" s="1"/>
  <c r="H56" i="15"/>
  <c r="F56" i="15"/>
  <c r="F55" i="15"/>
  <c r="H55" i="15" s="1"/>
  <c r="H54" i="15"/>
  <c r="F54" i="15"/>
  <c r="F53" i="15"/>
  <c r="H53" i="15" s="1"/>
  <c r="H49" i="15"/>
  <c r="F49" i="15"/>
  <c r="F48" i="15"/>
  <c r="H48" i="15" s="1"/>
  <c r="H47" i="15"/>
  <c r="F47" i="15"/>
  <c r="F46" i="15"/>
  <c r="H46" i="15" s="1"/>
  <c r="H44" i="15"/>
  <c r="F44" i="15"/>
  <c r="F43" i="15"/>
  <c r="H43" i="15" s="1"/>
  <c r="H42" i="15"/>
  <c r="F42" i="15"/>
  <c r="F41" i="15"/>
  <c r="H41" i="15" s="1"/>
  <c r="H40" i="15"/>
  <c r="F40" i="15"/>
  <c r="F39" i="15"/>
  <c r="H39" i="15" s="1"/>
  <c r="H38" i="15"/>
  <c r="F38" i="15"/>
  <c r="F37" i="15"/>
  <c r="H37" i="15" s="1"/>
  <c r="H34" i="15"/>
  <c r="F34" i="15"/>
  <c r="F33" i="15"/>
  <c r="H33" i="15" s="1"/>
  <c r="H32" i="15"/>
  <c r="F32" i="15"/>
  <c r="F31" i="15"/>
  <c r="H31" i="15" s="1"/>
  <c r="H30" i="15"/>
  <c r="F30" i="15"/>
  <c r="F29" i="15"/>
  <c r="H29" i="15" s="1"/>
  <c r="H28" i="15"/>
  <c r="F28" i="15"/>
  <c r="F27" i="15"/>
  <c r="H27" i="15" s="1"/>
  <c r="H26" i="15"/>
  <c r="F26" i="15"/>
  <c r="F24" i="15"/>
  <c r="H24" i="15" s="1"/>
  <c r="H23" i="15"/>
  <c r="F23" i="15"/>
  <c r="F22" i="15"/>
  <c r="H22" i="15" s="1"/>
  <c r="H21" i="15"/>
  <c r="F21" i="15"/>
  <c r="F20" i="15"/>
  <c r="H20" i="15" s="1"/>
  <c r="H19" i="15"/>
  <c r="F19" i="15"/>
  <c r="F18" i="15"/>
  <c r="H18" i="15" s="1"/>
  <c r="H17" i="15"/>
  <c r="F17" i="15"/>
  <c r="F16" i="15"/>
  <c r="H16" i="15" s="1"/>
  <c r="F14" i="15"/>
  <c r="C11" i="15"/>
  <c r="C10" i="15"/>
  <c r="C9" i="15"/>
  <c r="F7" i="15"/>
  <c r="G35" i="14"/>
  <c r="G29" i="14"/>
  <c r="G28" i="14"/>
  <c r="G30" i="14" s="1"/>
  <c r="E34" i="14" s="1"/>
  <c r="G34" i="14" s="1"/>
  <c r="G36" i="14" s="1"/>
  <c r="G23" i="14"/>
  <c r="G24" i="14" s="1"/>
  <c r="G17" i="14"/>
  <c r="F16" i="14"/>
  <c r="G16" i="14" s="1"/>
  <c r="G15" i="14"/>
  <c r="G18" i="14" s="1"/>
  <c r="F15" i="14"/>
  <c r="H39" i="13"/>
  <c r="F39" i="13"/>
  <c r="H38" i="13"/>
  <c r="F38" i="13"/>
  <c r="H37" i="13"/>
  <c r="F37" i="13"/>
  <c r="H36" i="13"/>
  <c r="F36" i="13"/>
  <c r="H35" i="13"/>
  <c r="F35" i="13"/>
  <c r="H34" i="13"/>
  <c r="F34" i="13"/>
  <c r="H33" i="13"/>
  <c r="F33" i="13"/>
  <c r="H30" i="13"/>
  <c r="F30" i="13"/>
  <c r="H29" i="13"/>
  <c r="F29" i="13"/>
  <c r="H28" i="13"/>
  <c r="F28" i="13"/>
  <c r="H27" i="13"/>
  <c r="F27" i="13"/>
  <c r="H26" i="13"/>
  <c r="F26" i="13"/>
  <c r="H25" i="13"/>
  <c r="F25" i="13"/>
  <c r="H24" i="13"/>
  <c r="F24" i="13"/>
  <c r="H22" i="13"/>
  <c r="F22" i="13"/>
  <c r="H21" i="13"/>
  <c r="F21" i="13"/>
  <c r="H20" i="13"/>
  <c r="F20" i="13"/>
  <c r="H19" i="13"/>
  <c r="F19" i="13"/>
  <c r="H18" i="13"/>
  <c r="F18" i="13"/>
  <c r="H17" i="13"/>
  <c r="F17" i="13"/>
  <c r="H16" i="13"/>
  <c r="H42" i="13" s="1"/>
  <c r="H43" i="13" s="1"/>
  <c r="F16" i="13"/>
  <c r="C11" i="13"/>
  <c r="F14" i="13" s="1"/>
  <c r="C10" i="13"/>
  <c r="C9" i="13"/>
  <c r="F7" i="13"/>
  <c r="G35" i="12"/>
  <c r="G29" i="12"/>
  <c r="G28" i="12"/>
  <c r="G30" i="12" s="1"/>
  <c r="G24" i="12"/>
  <c r="G23" i="12"/>
  <c r="G17" i="12"/>
  <c r="G16" i="12"/>
  <c r="G15" i="12"/>
  <c r="F14" i="11"/>
  <c r="C11" i="11"/>
  <c r="C10" i="11"/>
  <c r="C9" i="11"/>
  <c r="F7" i="11"/>
  <c r="G35" i="10"/>
  <c r="G34" i="10"/>
  <c r="G28" i="10"/>
  <c r="G27" i="10"/>
  <c r="G29" i="10" s="1"/>
  <c r="E33" i="10" s="1"/>
  <c r="G33" i="10" s="1"/>
  <c r="G22" i="10"/>
  <c r="G23" i="10" s="1"/>
  <c r="G16" i="10"/>
  <c r="G15" i="10"/>
  <c r="G17" i="10" s="1"/>
  <c r="H69" i="9"/>
  <c r="F69" i="9"/>
  <c r="F68" i="9"/>
  <c r="H68" i="9" s="1"/>
  <c r="H67" i="9"/>
  <c r="F67" i="9"/>
  <c r="F66" i="9"/>
  <c r="H66" i="9" s="1"/>
  <c r="H65" i="9"/>
  <c r="F65" i="9"/>
  <c r="F64" i="9"/>
  <c r="H64" i="9" s="1"/>
  <c r="H62" i="9"/>
  <c r="F62" i="9"/>
  <c r="F61" i="9"/>
  <c r="H61" i="9" s="1"/>
  <c r="H60" i="9"/>
  <c r="F60" i="9"/>
  <c r="F59" i="9"/>
  <c r="H59" i="9" s="1"/>
  <c r="H58" i="9"/>
  <c r="F58" i="9"/>
  <c r="F57" i="9"/>
  <c r="H57" i="9" s="1"/>
  <c r="H54" i="9"/>
  <c r="F54" i="9"/>
  <c r="F53" i="9"/>
  <c r="H53" i="9" s="1"/>
  <c r="H52" i="9"/>
  <c r="F52" i="9"/>
  <c r="F51" i="9"/>
  <c r="H51" i="9" s="1"/>
  <c r="H48" i="9"/>
  <c r="F48" i="9"/>
  <c r="F47" i="9"/>
  <c r="H47" i="9" s="1"/>
  <c r="H46" i="9"/>
  <c r="F46" i="9"/>
  <c r="F45" i="9"/>
  <c r="H45" i="9" s="1"/>
  <c r="F44" i="9"/>
  <c r="H44" i="9" s="1"/>
  <c r="F43" i="9"/>
  <c r="H43" i="9" s="1"/>
  <c r="F42" i="9"/>
  <c r="H42" i="9" s="1"/>
  <c r="F41" i="9"/>
  <c r="H41" i="9" s="1"/>
  <c r="F38" i="9"/>
  <c r="H38" i="9" s="1"/>
  <c r="F37" i="9"/>
  <c r="H37" i="9" s="1"/>
  <c r="F36" i="9"/>
  <c r="H36" i="9" s="1"/>
  <c r="F35" i="9"/>
  <c r="H35" i="9" s="1"/>
  <c r="F34" i="9"/>
  <c r="H34" i="9" s="1"/>
  <c r="F33" i="9"/>
  <c r="H33" i="9" s="1"/>
  <c r="F32" i="9"/>
  <c r="H32" i="9" s="1"/>
  <c r="F31" i="9"/>
  <c r="H31" i="9" s="1"/>
  <c r="F30" i="9"/>
  <c r="H30" i="9" s="1"/>
  <c r="F29" i="9"/>
  <c r="H29" i="9" s="1"/>
  <c r="F28" i="9"/>
  <c r="H28" i="9" s="1"/>
  <c r="F26" i="9"/>
  <c r="H26" i="9" s="1"/>
  <c r="F25" i="9"/>
  <c r="H25" i="9" s="1"/>
  <c r="F24" i="9"/>
  <c r="H24" i="9" s="1"/>
  <c r="F23" i="9"/>
  <c r="H23" i="9" s="1"/>
  <c r="F22" i="9"/>
  <c r="H22" i="9" s="1"/>
  <c r="F21" i="9"/>
  <c r="H21" i="9" s="1"/>
  <c r="F20" i="9"/>
  <c r="H20" i="9" s="1"/>
  <c r="F19" i="9"/>
  <c r="H19" i="9" s="1"/>
  <c r="F18" i="9"/>
  <c r="H18" i="9" s="1"/>
  <c r="F17" i="9"/>
  <c r="H17" i="9" s="1"/>
  <c r="F16" i="9"/>
  <c r="H16" i="9" s="1"/>
  <c r="H72" i="9" s="1"/>
  <c r="C11" i="9"/>
  <c r="F14" i="9" s="1"/>
  <c r="C10" i="9"/>
  <c r="C9" i="9"/>
  <c r="F7" i="9"/>
  <c r="G35" i="8"/>
  <c r="G29" i="8"/>
  <c r="C29" i="38"/>
  <c r="G23" i="8"/>
  <c r="G22" i="8"/>
  <c r="G21" i="8"/>
  <c r="G16" i="8"/>
  <c r="G17" i="8" s="1"/>
  <c r="G15" i="8"/>
  <c r="F15" i="7"/>
  <c r="H15" i="7" s="1"/>
  <c r="H31" i="7" s="1"/>
  <c r="H32" i="7" s="1"/>
  <c r="F14" i="7"/>
  <c r="C11" i="7"/>
  <c r="C10" i="7"/>
  <c r="C9" i="7"/>
  <c r="F7" i="7"/>
  <c r="G35" i="6"/>
  <c r="G34" i="6"/>
  <c r="G36" i="6" s="1"/>
  <c r="G29" i="6"/>
  <c r="G28" i="6"/>
  <c r="G30" i="6" s="1"/>
  <c r="G24" i="6"/>
  <c r="G23" i="6"/>
  <c r="G22" i="6"/>
  <c r="G21" i="6"/>
  <c r="G17" i="6"/>
  <c r="G16" i="6"/>
  <c r="G15" i="6"/>
  <c r="F15" i="5"/>
  <c r="H15" i="5" s="1"/>
  <c r="H22" i="5" s="1"/>
  <c r="H23" i="5" s="1"/>
  <c r="C11" i="5"/>
  <c r="F14" i="5" s="1"/>
  <c r="C10" i="5"/>
  <c r="C9" i="5"/>
  <c r="F7" i="5"/>
  <c r="G34" i="4"/>
  <c r="G35" i="4" s="1"/>
  <c r="G33" i="4"/>
  <c r="G28" i="4"/>
  <c r="G27" i="4"/>
  <c r="G29" i="4" s="1"/>
  <c r="G22" i="4"/>
  <c r="G21" i="4"/>
  <c r="G23" i="4" s="1"/>
  <c r="G17" i="4"/>
  <c r="G16" i="4"/>
  <c r="G15" i="4"/>
  <c r="F46" i="3"/>
  <c r="D46" i="3"/>
  <c r="C46" i="3"/>
  <c r="B46" i="3"/>
  <c r="D45" i="3"/>
  <c r="C45" i="3"/>
  <c r="B45" i="3"/>
  <c r="F44" i="3"/>
  <c r="D44" i="3"/>
  <c r="C44" i="3"/>
  <c r="B44" i="3"/>
  <c r="D43" i="3"/>
  <c r="C43" i="3"/>
  <c r="B43" i="3"/>
  <c r="F39" i="3"/>
  <c r="D39" i="3"/>
  <c r="C39" i="3"/>
  <c r="B39" i="3"/>
  <c r="F38" i="3"/>
  <c r="D38" i="3"/>
  <c r="C38" i="3"/>
  <c r="B38" i="3"/>
  <c r="D37" i="3"/>
  <c r="C37" i="3"/>
  <c r="B37" i="3"/>
  <c r="D36" i="3"/>
  <c r="C36" i="3"/>
  <c r="B36" i="3"/>
  <c r="D35" i="3"/>
  <c r="C35" i="3"/>
  <c r="B35" i="3"/>
  <c r="F34" i="3"/>
  <c r="D34" i="3"/>
  <c r="C34" i="3"/>
  <c r="B34" i="3"/>
  <c r="D33" i="3"/>
  <c r="C33" i="3"/>
  <c r="B33" i="3"/>
  <c r="D32" i="3"/>
  <c r="C32" i="3"/>
  <c r="B32" i="3"/>
  <c r="D31" i="3"/>
  <c r="C31" i="3"/>
  <c r="B31" i="3"/>
  <c r="F27" i="3"/>
  <c r="D27" i="3"/>
  <c r="C27" i="3"/>
  <c r="B27" i="3"/>
  <c r="D26" i="3"/>
  <c r="C26" i="3"/>
  <c r="B26" i="3"/>
  <c r="F25" i="3"/>
  <c r="D25" i="3"/>
  <c r="C25" i="3"/>
  <c r="B25" i="3"/>
  <c r="D21" i="3"/>
  <c r="C21" i="3"/>
  <c r="B21" i="3"/>
  <c r="D20" i="3"/>
  <c r="C20" i="3"/>
  <c r="B20" i="3"/>
  <c r="D16" i="3"/>
  <c r="C16" i="3"/>
  <c r="B16" i="3"/>
  <c r="D15" i="3"/>
  <c r="C15" i="3"/>
  <c r="B15" i="3"/>
  <c r="E40" i="2"/>
  <c r="G25" i="2"/>
  <c r="G24" i="2"/>
  <c r="G23" i="2"/>
  <c r="G22" i="2"/>
  <c r="G21" i="2"/>
  <c r="G20" i="2"/>
  <c r="E19" i="2"/>
  <c r="G17" i="2"/>
  <c r="G16" i="2"/>
  <c r="G15" i="2"/>
  <c r="G14" i="2"/>
  <c r="E13" i="2"/>
  <c r="F30" i="1"/>
  <c r="E30" i="1"/>
  <c r="C30" i="1"/>
  <c r="B30" i="1"/>
  <c r="C29" i="1"/>
  <c r="B29" i="1"/>
  <c r="E28" i="1"/>
  <c r="F28" i="1"/>
  <c r="C28" i="1"/>
  <c r="B28" i="1"/>
  <c r="E27" i="1"/>
  <c r="F27" i="1" s="1"/>
  <c r="C27" i="1"/>
  <c r="B27" i="1"/>
  <c r="C26" i="1"/>
  <c r="B26" i="1"/>
  <c r="E25" i="1"/>
  <c r="F25" i="1"/>
  <c r="C25" i="1"/>
  <c r="B25" i="1"/>
  <c r="E24" i="1"/>
  <c r="F24" i="1"/>
  <c r="C24" i="1"/>
  <c r="B24" i="1"/>
  <c r="E23" i="1"/>
  <c r="F23" i="1" s="1"/>
  <c r="C23" i="1"/>
  <c r="B23" i="1"/>
  <c r="F22" i="1"/>
  <c r="E22" i="1"/>
  <c r="C22" i="1"/>
  <c r="B22" i="1"/>
  <c r="E21" i="1"/>
  <c r="C21" i="1"/>
  <c r="B21" i="1"/>
  <c r="C20" i="1"/>
  <c r="B20" i="1"/>
  <c r="E19" i="1"/>
  <c r="F19" i="1" s="1"/>
  <c r="C19" i="1"/>
  <c r="B19" i="1"/>
  <c r="C18" i="1"/>
  <c r="B18" i="1"/>
  <c r="E17" i="1"/>
  <c r="C17" i="1"/>
  <c r="B17" i="1"/>
  <c r="F16" i="1"/>
  <c r="C16" i="1"/>
  <c r="B16" i="1"/>
  <c r="C15" i="1"/>
  <c r="B15" i="1"/>
  <c r="J14" i="1"/>
  <c r="K14" i="1" s="1"/>
  <c r="H14" i="1"/>
  <c r="G14" i="1"/>
  <c r="C14" i="1"/>
  <c r="B14" i="1"/>
  <c r="H13" i="1"/>
  <c r="G13" i="1"/>
  <c r="C13" i="1"/>
  <c r="B13" i="1"/>
  <c r="O12" i="1"/>
  <c r="N12" i="1"/>
  <c r="P12" i="1" s="1"/>
  <c r="M12" i="1"/>
  <c r="L12" i="1"/>
  <c r="J12" i="1"/>
  <c r="K12" i="1"/>
  <c r="H12" i="1"/>
  <c r="G12" i="1"/>
  <c r="C12" i="1"/>
  <c r="B12" i="1"/>
  <c r="O11" i="1"/>
  <c r="N11" i="1"/>
  <c r="P11" i="1" s="1"/>
  <c r="M11" i="1"/>
  <c r="L11" i="1"/>
  <c r="H11" i="1"/>
  <c r="G11" i="1"/>
  <c r="C11" i="1"/>
  <c r="B11" i="1"/>
  <c r="N10" i="1"/>
  <c r="M10" i="1"/>
  <c r="L10" i="1"/>
  <c r="H10" i="1"/>
  <c r="G10" i="1"/>
  <c r="C10" i="1"/>
  <c r="B10" i="1"/>
  <c r="R9" i="1"/>
  <c r="Q9" i="1"/>
  <c r="N9" i="1"/>
  <c r="M9" i="1"/>
  <c r="L9" i="1"/>
  <c r="H9" i="1"/>
  <c r="G9" i="1"/>
  <c r="E9" i="1"/>
  <c r="F9" i="1"/>
  <c r="C9" i="1"/>
  <c r="B9" i="1"/>
  <c r="R8" i="1"/>
  <c r="Q8" i="1"/>
  <c r="M8" i="1"/>
  <c r="L8" i="1"/>
  <c r="H8" i="1"/>
  <c r="G8" i="1"/>
  <c r="C8" i="1"/>
  <c r="B8" i="1"/>
  <c r="G38" i="42" l="1"/>
  <c r="G39" i="42" s="1"/>
  <c r="G42" i="42" s="1"/>
  <c r="G43" i="42" s="1"/>
  <c r="G40" i="32"/>
  <c r="G41" i="32" s="1"/>
  <c r="E38" i="3" s="1"/>
  <c r="G38" i="3" s="1"/>
  <c r="E21" i="30"/>
  <c r="G21" i="30" s="1"/>
  <c r="G24" i="30" s="1"/>
  <c r="G38" i="30" s="1"/>
  <c r="G39" i="30" s="1"/>
  <c r="G21" i="22"/>
  <c r="G24" i="22" s="1"/>
  <c r="G21" i="20"/>
  <c r="G23" i="20" s="1"/>
  <c r="G37" i="18"/>
  <c r="G38" i="18" s="1"/>
  <c r="E31" i="3" s="1"/>
  <c r="G38" i="14"/>
  <c r="G39" i="14" s="1"/>
  <c r="G42" i="14" s="1"/>
  <c r="G43" i="14" s="1"/>
  <c r="E34" i="12"/>
  <c r="G34" i="12" s="1"/>
  <c r="G36" i="12" s="1"/>
  <c r="G36" i="10"/>
  <c r="G38" i="10" s="1"/>
  <c r="G39" i="10" s="1"/>
  <c r="G42" i="10" s="1"/>
  <c r="G43" i="10" s="1"/>
  <c r="G24" i="8"/>
  <c r="F16" i="3"/>
  <c r="J10" i="1"/>
  <c r="K10" i="1" s="1"/>
  <c r="J9" i="1"/>
  <c r="K9" i="1" s="1"/>
  <c r="H73" i="9"/>
  <c r="C15" i="11"/>
  <c r="F15" i="11" s="1"/>
  <c r="H15" i="11" s="1"/>
  <c r="H23" i="11" s="1"/>
  <c r="H24" i="11" s="1"/>
  <c r="G41" i="16"/>
  <c r="E27" i="3"/>
  <c r="G27" i="3" s="1"/>
  <c r="G42" i="16"/>
  <c r="G43" i="16" s="1"/>
  <c r="E18" i="1"/>
  <c r="F18" i="1" s="1"/>
  <c r="F37" i="3"/>
  <c r="G39" i="34"/>
  <c r="G40" i="34" s="1"/>
  <c r="E26" i="1"/>
  <c r="F26" i="1" s="1"/>
  <c r="F43" i="3"/>
  <c r="E20" i="1"/>
  <c r="F20" i="1" s="1"/>
  <c r="E29" i="1"/>
  <c r="F29" i="1" s="1"/>
  <c r="F45" i="3"/>
  <c r="J13" i="1"/>
  <c r="K13" i="1" s="1"/>
  <c r="F17" i="1"/>
  <c r="F21" i="1"/>
  <c r="J15" i="2"/>
  <c r="H15" i="2"/>
  <c r="J20" i="2"/>
  <c r="H20" i="2"/>
  <c r="J24" i="2"/>
  <c r="H24" i="2"/>
  <c r="F36" i="3"/>
  <c r="G37" i="4"/>
  <c r="G40" i="18"/>
  <c r="G41" i="14"/>
  <c r="J14" i="2"/>
  <c r="H14" i="2"/>
  <c r="J23" i="2"/>
  <c r="H23" i="2"/>
  <c r="J16" i="2"/>
  <c r="H16" i="2"/>
  <c r="J21" i="2"/>
  <c r="H21" i="2"/>
  <c r="J25" i="2"/>
  <c r="H25" i="2"/>
  <c r="J17" i="2"/>
  <c r="H17" i="2"/>
  <c r="J22" i="2"/>
  <c r="H22" i="2"/>
  <c r="J8" i="1"/>
  <c r="K8" i="1" s="1"/>
  <c r="F15" i="3"/>
  <c r="G38" i="6"/>
  <c r="G39" i="6" s="1"/>
  <c r="E16" i="3" s="1"/>
  <c r="G29" i="38"/>
  <c r="G31" i="38" s="1"/>
  <c r="G30" i="26"/>
  <c r="N8" i="1"/>
  <c r="G28" i="8"/>
  <c r="G30" i="8" s="1"/>
  <c r="D29" i="38"/>
  <c r="D30" i="26"/>
  <c r="G18" i="12"/>
  <c r="H64" i="15"/>
  <c r="H65" i="15" s="1"/>
  <c r="C30" i="26"/>
  <c r="G16" i="36"/>
  <c r="G20" i="36" s="1"/>
  <c r="G40" i="36" s="1"/>
  <c r="G41" i="36" s="1"/>
  <c r="G16" i="28"/>
  <c r="G19" i="28" s="1"/>
  <c r="G39" i="28" s="1"/>
  <c r="G40" i="28" s="1"/>
  <c r="G38" i="24"/>
  <c r="G39" i="24" s="1"/>
  <c r="G41" i="24" s="1"/>
  <c r="G19" i="34"/>
  <c r="G39" i="40"/>
  <c r="G40" i="40" s="1"/>
  <c r="G19" i="26"/>
  <c r="G31" i="28"/>
  <c r="E23" i="28" s="1"/>
  <c r="G23" i="28" s="1"/>
  <c r="G25" i="28" s="1"/>
  <c r="H70" i="19"/>
  <c r="H71" i="19" s="1"/>
  <c r="G37" i="20"/>
  <c r="G38" i="20" s="1"/>
  <c r="G38" i="22"/>
  <c r="G39" i="22" s="1"/>
  <c r="G32" i="26"/>
  <c r="E23" i="26" s="1"/>
  <c r="G23" i="26" s="1"/>
  <c r="G25" i="26" s="1"/>
  <c r="H29" i="27"/>
  <c r="H30" i="27" s="1"/>
  <c r="G44" i="32"/>
  <c r="G45" i="32" s="1"/>
  <c r="G43" i="32"/>
  <c r="G41" i="42" l="1"/>
  <c r="E46" i="3"/>
  <c r="G46" i="3" s="1"/>
  <c r="G41" i="18"/>
  <c r="G42" i="18" s="1"/>
  <c r="E26" i="3"/>
  <c r="G38" i="12"/>
  <c r="G39" i="12" s="1"/>
  <c r="G41" i="12" s="1"/>
  <c r="G40" i="26"/>
  <c r="G41" i="26" s="1"/>
  <c r="G44" i="26" s="1"/>
  <c r="G45" i="26" s="1"/>
  <c r="G42" i="6"/>
  <c r="G43" i="6" s="1"/>
  <c r="G41" i="6"/>
  <c r="G42" i="30"/>
  <c r="G43" i="30" s="1"/>
  <c r="G41" i="30"/>
  <c r="E37" i="3"/>
  <c r="G37" i="3" s="1"/>
  <c r="G42" i="28"/>
  <c r="G43" i="28"/>
  <c r="G44" i="28" s="1"/>
  <c r="E36" i="3"/>
  <c r="G36" i="3" s="1"/>
  <c r="G43" i="36"/>
  <c r="G44" i="36"/>
  <c r="G45" i="36" s="1"/>
  <c r="E43" i="3"/>
  <c r="G43" i="3" s="1"/>
  <c r="E22" i="38"/>
  <c r="G22" i="38" s="1"/>
  <c r="G24" i="38" s="1"/>
  <c r="G39" i="38" s="1"/>
  <c r="G40" i="38" s="1"/>
  <c r="G41" i="22"/>
  <c r="E33" i="3"/>
  <c r="G33" i="3" s="1"/>
  <c r="E32" i="3"/>
  <c r="G32" i="3" s="1"/>
  <c r="G40" i="20"/>
  <c r="G43" i="40"/>
  <c r="G44" i="40" s="1"/>
  <c r="G42" i="40"/>
  <c r="E45" i="3"/>
  <c r="G45" i="3" s="1"/>
  <c r="E21" i="3"/>
  <c r="G41" i="10"/>
  <c r="H19" i="2"/>
  <c r="E14" i="1"/>
  <c r="F14" i="1" s="1"/>
  <c r="F35" i="3"/>
  <c r="E15" i="1"/>
  <c r="F15" i="1" s="1"/>
  <c r="E10" i="1"/>
  <c r="F10" i="1" s="1"/>
  <c r="F31" i="3"/>
  <c r="G31" i="3" s="1"/>
  <c r="O10" i="1"/>
  <c r="P10" i="1" s="1"/>
  <c r="E13" i="1"/>
  <c r="F13" i="1" s="1"/>
  <c r="G42" i="22"/>
  <c r="G43" i="22" s="1"/>
  <c r="J19" i="2"/>
  <c r="F21" i="3"/>
  <c r="T9" i="1"/>
  <c r="U9" i="1" s="1"/>
  <c r="E8" i="1"/>
  <c r="F8" i="1" s="1"/>
  <c r="G16" i="3"/>
  <c r="F26" i="3"/>
  <c r="E12" i="1"/>
  <c r="F12" i="1" s="1"/>
  <c r="E11" i="1"/>
  <c r="F11" i="1" s="1"/>
  <c r="O9" i="1"/>
  <c r="P9" i="1" s="1"/>
  <c r="E25" i="3"/>
  <c r="G25" i="3" s="1"/>
  <c r="G42" i="34"/>
  <c r="E39" i="3"/>
  <c r="G39" i="3" s="1"/>
  <c r="G42" i="24"/>
  <c r="G43" i="24" s="1"/>
  <c r="E34" i="3"/>
  <c r="G34" i="3" s="1"/>
  <c r="G34" i="8"/>
  <c r="G36" i="8" s="1"/>
  <c r="G38" i="8" s="1"/>
  <c r="J13" i="2"/>
  <c r="G41" i="20"/>
  <c r="G42" i="20" s="1"/>
  <c r="G42" i="12"/>
  <c r="G43" i="12" s="1"/>
  <c r="H13" i="2"/>
  <c r="G43" i="34"/>
  <c r="G44" i="34" s="1"/>
  <c r="J11" i="1"/>
  <c r="K11" i="1" s="1"/>
  <c r="K15" i="1" s="1"/>
  <c r="F20" i="3"/>
  <c r="O8" i="1"/>
  <c r="P8" i="1" s="1"/>
  <c r="T8" i="1"/>
  <c r="G26" i="3" l="1"/>
  <c r="G43" i="26"/>
  <c r="P13" i="1"/>
  <c r="I16" i="1" s="1"/>
  <c r="K16" i="1" s="1"/>
  <c r="G21" i="3"/>
  <c r="E35" i="3"/>
  <c r="G35" i="3" s="1"/>
  <c r="G40" i="3" s="1"/>
  <c r="F31" i="1"/>
  <c r="G42" i="38"/>
  <c r="G43" i="38"/>
  <c r="G44" i="38" s="1"/>
  <c r="E44" i="3"/>
  <c r="G44" i="3" s="1"/>
  <c r="G47" i="3" s="1"/>
  <c r="U8" i="1"/>
  <c r="U10" i="1" s="1"/>
  <c r="G28" i="3"/>
  <c r="G38" i="4" l="1"/>
  <c r="G40" i="4" s="1"/>
  <c r="E15" i="3"/>
  <c r="G15" i="3"/>
  <c r="G17" i="3" s="1"/>
  <c r="G41" i="4" l="1"/>
  <c r="G42" i="4" s="1"/>
  <c r="G39" i="8"/>
  <c r="G41" i="8" s="1"/>
  <c r="E20" i="3"/>
  <c r="G20" i="3" s="1"/>
  <c r="G22" i="3" s="1"/>
  <c r="G48" i="3" s="1"/>
  <c r="G42" i="8" l="1"/>
  <c r="G43" i="8" s="1"/>
  <c r="G51" i="3"/>
  <c r="G52" i="3" s="1"/>
  <c r="E7" i="2"/>
  <c r="J50" i="2" l="1"/>
  <c r="J52" i="2"/>
  <c r="J54" i="2" s="1"/>
  <c r="E8" i="2" l="1"/>
  <c r="H31" i="2" s="1"/>
  <c r="H28" i="2" l="1"/>
  <c r="J28" i="2" s="1"/>
  <c r="H30" i="2"/>
  <c r="J31" i="2"/>
  <c r="H29" i="2"/>
  <c r="F42" i="2"/>
  <c r="H42" i="2" s="1"/>
  <c r="H32" i="2"/>
  <c r="F44" i="2"/>
  <c r="H44" i="2" s="1"/>
  <c r="F43" i="2"/>
  <c r="H43" i="2" s="1"/>
  <c r="F41" i="2"/>
  <c r="H41" i="2" s="1"/>
  <c r="J30" i="2" l="1"/>
  <c r="J32" i="2"/>
  <c r="J29" i="2"/>
  <c r="J42" i="2"/>
  <c r="J43" i="2"/>
  <c r="J41" i="2"/>
  <c r="H40" i="2"/>
  <c r="J44" i="2"/>
  <c r="J40" i="2" l="1"/>
  <c r="J27" i="2"/>
  <c r="J46" i="2" l="1"/>
  <c r="J48" i="2" s="1"/>
  <c r="J56" i="2" s="1"/>
  <c r="F42" i="36" l="1"/>
  <c r="G42" i="36" s="1"/>
  <c r="G47" i="36" s="1"/>
  <c r="F40" i="22" l="1"/>
  <c r="G40" i="22" s="1"/>
  <c r="G45" i="22" s="1"/>
  <c r="F40" i="16"/>
  <c r="G40" i="16" s="1"/>
  <c r="G45" i="16" s="1"/>
  <c r="F41" i="40"/>
  <c r="G41" i="40" s="1"/>
  <c r="G46" i="40" s="1"/>
  <c r="F50" i="3"/>
  <c r="G50" i="3" s="1"/>
  <c r="G54" i="3" s="1"/>
  <c r="F40" i="42"/>
  <c r="G40" i="42" s="1"/>
  <c r="G45" i="42" s="1"/>
  <c r="F40" i="6"/>
  <c r="G40" i="6" s="1"/>
  <c r="G45" i="6" s="1"/>
  <c r="F40" i="10"/>
  <c r="G40" i="10" s="1"/>
  <c r="G45" i="10" s="1"/>
  <c r="J8" i="2"/>
  <c r="F41" i="38"/>
  <c r="G41" i="38" s="1"/>
  <c r="G46" i="38" s="1"/>
  <c r="F41" i="34"/>
  <c r="G41" i="34" s="1"/>
  <c r="G46" i="34" s="1"/>
  <c r="F40" i="14"/>
  <c r="G40" i="14" s="1"/>
  <c r="G45" i="14" s="1"/>
  <c r="F39" i="18"/>
  <c r="G39" i="18" s="1"/>
  <c r="G44" i="18" s="1"/>
  <c r="F40" i="8"/>
  <c r="G40" i="8" s="1"/>
  <c r="G45" i="8" s="1"/>
  <c r="F40" i="24"/>
  <c r="G40" i="24" s="1"/>
  <c r="G45" i="24" s="1"/>
  <c r="F40" i="12"/>
  <c r="G40" i="12" s="1"/>
  <c r="G45" i="12" s="1"/>
  <c r="F39" i="20"/>
  <c r="G39" i="20" s="1"/>
  <c r="G44" i="20" s="1"/>
  <c r="F42" i="32"/>
  <c r="G42" i="32" s="1"/>
  <c r="G47" i="32" s="1"/>
  <c r="F41" i="28"/>
  <c r="G41" i="28" s="1"/>
  <c r="G46" i="28" s="1"/>
  <c r="F42" i="26"/>
  <c r="G42" i="26" s="1"/>
  <c r="G47" i="26" s="1"/>
  <c r="F40" i="30"/>
  <c r="G40" i="30" s="1"/>
  <c r="G45" i="30" s="1"/>
  <c r="F39" i="4"/>
  <c r="G39" i="4" s="1"/>
  <c r="G44" i="4" s="1"/>
</calcChain>
</file>

<file path=xl/sharedStrings.xml><?xml version="1.0" encoding="utf-8"?>
<sst xmlns="http://schemas.openxmlformats.org/spreadsheetml/2006/main" count="2204" uniqueCount="266">
  <si>
    <t>Materiales</t>
  </si>
  <si>
    <t>Equipos</t>
  </si>
  <si>
    <t>Mano de obra</t>
  </si>
  <si>
    <t>Transporte</t>
  </si>
  <si>
    <t>Descripción</t>
  </si>
  <si>
    <t>U.M.</t>
  </si>
  <si>
    <t>Vr. Unitario</t>
  </si>
  <si>
    <t>Cantidad</t>
  </si>
  <si>
    <t>Vr. Parcial</t>
  </si>
  <si>
    <t>Total Transporte</t>
  </si>
  <si>
    <t>Total Mano de Obra</t>
  </si>
  <si>
    <t>Total Equipos</t>
  </si>
  <si>
    <t>HERRAMIENTA Y EQUIPO MENOR (3% M.O.)</t>
  </si>
  <si>
    <t>%</t>
  </si>
  <si>
    <t>Total Materiales</t>
  </si>
  <si>
    <t>COSTOS INDIRECTOS</t>
  </si>
  <si>
    <t>VERSIÓN</t>
  </si>
  <si>
    <t>VALOR COSTO DIRECTO</t>
  </si>
  <si>
    <t xml:space="preserve">% ADMIN TEORICO   </t>
  </si>
  <si>
    <t>VALOR COSTO TOTAL APROX.</t>
  </si>
  <si>
    <t xml:space="preserve">% ADMIN OBTENIDO   </t>
  </si>
  <si>
    <t>DURACION OBRA EN MESES</t>
  </si>
  <si>
    <t>% ANTICIPO A SOLICITAR</t>
  </si>
  <si>
    <t>COSTOS ADMINISTRATIVOS</t>
  </si>
  <si>
    <t>VALOR MENSUAL</t>
  </si>
  <si>
    <t>%OCUP MES</t>
  </si>
  <si>
    <t>MESES DEDIC.</t>
  </si>
  <si>
    <t>VALOR PARCIAL</t>
  </si>
  <si>
    <t>%S/COSTOS DIRECTOS</t>
  </si>
  <si>
    <t>VALOR EN PESOS</t>
  </si>
  <si>
    <t>PERSONAL TECNICO Y ADM: (Incl.Pres.Soc)</t>
  </si>
  <si>
    <t>DIRECTOR DE OBRA</t>
  </si>
  <si>
    <t>INGENIERO / ARQUITECTO DE OBRA</t>
  </si>
  <si>
    <t>MAESTRO DE OBRA</t>
  </si>
  <si>
    <t>PROFESIONAL SISO</t>
  </si>
  <si>
    <t>OFICINA, PAPELERIA Y OTROS:</t>
  </si>
  <si>
    <t>%Utiliz</t>
  </si>
  <si>
    <t>Meses</t>
  </si>
  <si>
    <t>COSTO OFICINA</t>
  </si>
  <si>
    <t>COMPUTADORES</t>
  </si>
  <si>
    <t>COSTO PAPELERIA, FOTOCOPIAS,ETC</t>
  </si>
  <si>
    <t>DOTACIÓN</t>
  </si>
  <si>
    <t>BAÑO PORTATIL Y MANTENIMIENTO MENSUAL</t>
  </si>
  <si>
    <t>LABORATORIO DE GEOTECNIA</t>
  </si>
  <si>
    <t>LEGALIZACION DE CONTRATOS (Pólizas):</t>
  </si>
  <si>
    <t>% Requerido</t>
  </si>
  <si>
    <t>Durac+ (Meses)</t>
  </si>
  <si>
    <t>%Prima</t>
  </si>
  <si>
    <t>POLIZA DE CUMPLIMIENTO</t>
  </si>
  <si>
    <t>POLIZA DE MANEJO DE ANTICIPO</t>
  </si>
  <si>
    <t>POLIZA R. CIVIL EXTRACONTRACTUAL</t>
  </si>
  <si>
    <t xml:space="preserve">POLIZA DE ESTABILIDAD </t>
  </si>
  <si>
    <t>POLIZA DE SALARIO Y P. SOCIALES</t>
  </si>
  <si>
    <t>-</t>
  </si>
  <si>
    <t>LEGALIZACION DEL CONTRATO (Otros)</t>
  </si>
  <si>
    <t>DESCUENTO SOBRE EL CONTRATO</t>
  </si>
  <si>
    <t>Vr. Ttl contrato</t>
  </si>
  <si>
    <t>Reteica 2%</t>
  </si>
  <si>
    <t>Fondo de Innovación para la Competitividad (FIC)</t>
  </si>
  <si>
    <t>retención en la fuente 2%</t>
  </si>
  <si>
    <t>Gravamen Movimientos Financieros (4x1000)</t>
  </si>
  <si>
    <t>TOTAL COSTOS ADMINISTRATIVOS (SUMA)</t>
  </si>
  <si>
    <t>ADMINISTRACION</t>
  </si>
  <si>
    <t>TOTAL COSTOS ADMINISTRATIVOS</t>
  </si>
  <si>
    <t>IMPREVISTOS:</t>
  </si>
  <si>
    <t>RESERVAS DEL PROPONENTE PARA IMPREVISTO</t>
  </si>
  <si>
    <t>UTILIDAD</t>
  </si>
  <si>
    <t>RESERVA DEL PROPONENTE PARA EL CALCULO DE SU UTILIDAD</t>
  </si>
  <si>
    <t>IVA SOBRE UTILIDAD</t>
  </si>
  <si>
    <t>COSTO TOTAL DE AIU</t>
  </si>
  <si>
    <t>Firma:   ______________________________</t>
  </si>
  <si>
    <t xml:space="preserve">Nombre:   </t>
  </si>
  <si>
    <t xml:space="preserve">Cargo: </t>
  </si>
  <si>
    <t>PRESUPUESTO DE OBRA</t>
  </si>
  <si>
    <t>1. PRELIMINARES</t>
  </si>
  <si>
    <t>Código</t>
  </si>
  <si>
    <t>SUBTOTAL  PRELIMINARES</t>
  </si>
  <si>
    <t>2. RETIROS Y DEMOLICIONES</t>
  </si>
  <si>
    <t>SUBTOTAL  RETIROS Y DEMOLICIONES</t>
  </si>
  <si>
    <t>3. REPELLOS E IMPERMEABILIZACIONES</t>
  </si>
  <si>
    <t>SUBTOTAL  REPELLOS E IMPERMEABILIZACIONES</t>
  </si>
  <si>
    <t>4. ACABADOS DE FACHADA</t>
  </si>
  <si>
    <t>SUBTOTAL  ACABADOS DE FACHADA</t>
  </si>
  <si>
    <t>5. CUBIERTA</t>
  </si>
  <si>
    <t>SUBTOTAL  CUBIERTA</t>
  </si>
  <si>
    <t>TOTAL COSTOS DIRECTOS</t>
  </si>
  <si>
    <t>Administracion</t>
  </si>
  <si>
    <t>Imprevistos</t>
  </si>
  <si>
    <t>Utilidad</t>
  </si>
  <si>
    <t>IVA Sobre la Utilidad</t>
  </si>
  <si>
    <t>TOTAL</t>
  </si>
  <si>
    <t>ANALISIS DE PRECIOS UNITARIOS</t>
  </si>
  <si>
    <t>Nombre del Proyecto</t>
  </si>
  <si>
    <t>Fecha</t>
  </si>
  <si>
    <t>Versión</t>
  </si>
  <si>
    <t xml:space="preserve">Objeto Proyecto            </t>
  </si>
  <si>
    <t>No. de Contrato</t>
  </si>
  <si>
    <t>Contratista</t>
  </si>
  <si>
    <t>Capítulo</t>
  </si>
  <si>
    <t>1.01</t>
  </si>
  <si>
    <t>Actividad</t>
  </si>
  <si>
    <t>CAMPAMENTO. ALQUILER DE CONTENEDOR PARA ALMACEN.</t>
  </si>
  <si>
    <t>Unidad Medida</t>
  </si>
  <si>
    <t>MES</t>
  </si>
  <si>
    <t>ALQUILER DE CONTENEDOR ESTÁNDAR DE 20 PIES</t>
  </si>
  <si>
    <t>Mano de Obra</t>
  </si>
  <si>
    <t>Total Costos Directo</t>
  </si>
  <si>
    <t>Factor Incremento</t>
  </si>
  <si>
    <t>MEMORIA DE CANTIDAD</t>
  </si>
  <si>
    <t>DESCRIPCIÓN</t>
  </si>
  <si>
    <t>DIMENSIONES</t>
  </si>
  <si>
    <t>LONGITUD
m</t>
  </si>
  <si>
    <t>ANCHO
m</t>
  </si>
  <si>
    <t>ALTURA
m</t>
  </si>
  <si>
    <t>N° DE UNIDADES</t>
  </si>
  <si>
    <t>SUBTOTAL</t>
  </si>
  <si>
    <t>COTENEDOR 20 PIES</t>
  </si>
  <si>
    <t>REGISTRO FOTOGRÁFICO DE OBRA</t>
  </si>
  <si>
    <t xml:space="preserve">INSERTAR FOTO </t>
  </si>
  <si>
    <t>1.02</t>
  </si>
  <si>
    <t>SUMINISTRO Y OPERACIÓN DE SISTEMA Y EQUIPOS CERTIFICADOS PARA TRABAJO EN ALTURAS, INCLUYE ANDAMIOS MULTIDIRECCIONALES, ANDAMIOS COLGANTES, ARNÉS Y SISTEMA DE PROTECCIÓN CONTRA CAÍDAS.</t>
  </si>
  <si>
    <t>ALQUILER DE ANDAMIOS CERTIFICADOS PARA TRABAJO EN ALTURA</t>
  </si>
  <si>
    <t>EQUIPO PARA TRABAJO EN ALTURA</t>
  </si>
  <si>
    <t xml:space="preserve">EQUIPO </t>
  </si>
  <si>
    <t>2.01</t>
  </si>
  <si>
    <t>DEMOLICIONES DE REPELLO Y PINUTRA EXISTENTE EN FACHADAS. LIMPIEZA DE LA SUPERFICIE HASTA QUEDAR APTA PARA APLICAR REPELLO NUEVO.</t>
  </si>
  <si>
    <t>M2</t>
  </si>
  <si>
    <t>MARTILLO DEMOLEDOR ELÉCTRICO</t>
  </si>
  <si>
    <t>DIA</t>
  </si>
  <si>
    <t>C0201001</t>
  </si>
  <si>
    <t>ABC001</t>
  </si>
  <si>
    <t>TORRE 1</t>
  </si>
  <si>
    <t>FACHADA OCCIDENTAL</t>
  </si>
  <si>
    <t>FACHADA NORTE</t>
  </si>
  <si>
    <t>VIGAS</t>
  </si>
  <si>
    <t>COLUMNAS</t>
  </si>
  <si>
    <t>FACHADA SUR</t>
  </si>
  <si>
    <t>TORRE 2</t>
  </si>
  <si>
    <t>FACHADA ORIENTAL</t>
  </si>
  <si>
    <t>EDIFICIO TORREÓN</t>
  </si>
  <si>
    <t>VOLUMENES PARTE SUPERIOR</t>
  </si>
  <si>
    <t>TORRE 3</t>
  </si>
  <si>
    <t>CUBIERTA</t>
  </si>
  <si>
    <t>PISO 5</t>
  </si>
  <si>
    <t>PISO 4</t>
  </si>
  <si>
    <t>PISO 3</t>
  </si>
  <si>
    <t>PISO 2 ANTEPECHO</t>
  </si>
  <si>
    <t>COLUNMETAS</t>
  </si>
  <si>
    <t>2.02</t>
  </si>
  <si>
    <t>RETIRO DE ESCOMBROS INCLUYE ACARREO INTERNO, CARGUE MANUAL, Y DISPOSCION FINAL A 25KM A PUNTO AMBIENTAL AUTORIZADO. VOLUMEN SUELTO MEDIDO EN VOLQUETA</t>
  </si>
  <si>
    <t>M3</t>
  </si>
  <si>
    <t>REMISIÓN O BOLETA CERTIFICADO DEL VOLTADERO</t>
  </si>
  <si>
    <t>VIAJE VOLQUETA A 25 KM</t>
  </si>
  <si>
    <t>M3/KM</t>
  </si>
  <si>
    <t>ÁREA
m</t>
  </si>
  <si>
    <t>ESPESOR
m</t>
  </si>
  <si>
    <t>EXPANSIÓN</t>
  </si>
  <si>
    <t>VOLUMEN DE REPELLO A RETIRAR</t>
  </si>
  <si>
    <t>3.01</t>
  </si>
  <si>
    <t>SUMINISTRO E INSTALACIÓN DE IMPERMEBIALIZACIÓN CON LECHADA DE CEMENTO CON SIKALATEX O SIMILAR</t>
  </si>
  <si>
    <t>CEMENTO</t>
  </si>
  <si>
    <t>KG</t>
  </si>
  <si>
    <t>SIKALATEX</t>
  </si>
  <si>
    <t>C1301001</t>
  </si>
  <si>
    <t>3.02</t>
  </si>
  <si>
    <t>SUMINISTRO E INSTALACIÓN DE REPELLO. INCLUYE MORTERO 1:3 IMPERMEABLIZADO CON TOXEMENT 1A O SIMILAR</t>
  </si>
  <si>
    <t>MORTERO 1:3</t>
  </si>
  <si>
    <t>TOXEMENT 1A</t>
  </si>
  <si>
    <t>ANTEPECHOS</t>
  </si>
  <si>
    <t>3.03</t>
  </si>
  <si>
    <t>SUMINISTRO E INSTALACIÓN DE REPELLO PARA CARTERAS. INCLUYE MORTERO 1:3 IMPERMEABLIZADO CON TOXEMENT 1A O SIMILAR</t>
  </si>
  <si>
    <t>ML</t>
  </si>
  <si>
    <t>FACHADA OCCIDENTAL TORRE 3</t>
  </si>
  <si>
    <t>COLUMETAS</t>
  </si>
  <si>
    <t>4.01</t>
  </si>
  <si>
    <t>SUMINISTRO Y APLICACION GRANIPLAST ALTA CALIDAD COLOR BLANCO Y GRIS</t>
  </si>
  <si>
    <t>A0601007</t>
  </si>
  <si>
    <t>C1301027</t>
  </si>
  <si>
    <t>4.02</t>
  </si>
  <si>
    <t>SUMINISTRO Y APLICACION GRANIPLAST ALTA CALIDAD PARA CARTERAS COLOR BLANCO Y GRIS</t>
  </si>
  <si>
    <t>4.03</t>
  </si>
  <si>
    <t>DILATACIONES EN FACHADA PARA LOSAS DE ENTREPISO, VIGAS Y COLUMNAS</t>
  </si>
  <si>
    <t>PULIDORA CON DISCO DE CORTE</t>
  </si>
  <si>
    <t>BUITRONES</t>
  </si>
  <si>
    <t>ENTREPISOS</t>
  </si>
  <si>
    <t>4.04</t>
  </si>
  <si>
    <t>RECONSTRUCCIÓN DE ZÓCALO O MEDICA CAÑA EN FACHADAS CON MORTERO Y SIKALATEX O SMILIAR</t>
  </si>
  <si>
    <t>4.05</t>
  </si>
  <si>
    <t xml:space="preserve">RECONSTRUCCIÓN Y REPOSICIÓN DE ALFAJIAS CON MORTERO + SIKALATEX O SIMILAR. INCLUYE DEMOLICIÓN O RETIRO DE MORTERO O ESTUCO, LIMPIEZA Y RECONSTRUCCIÓN DEL ELEMENTO Y SU GOTERO. </t>
  </si>
  <si>
    <t>MORTERO 1:2</t>
  </si>
  <si>
    <t>FORMALETA EN MADERA</t>
  </si>
  <si>
    <t>CORREDOR 2 Y  5 PISO</t>
  </si>
  <si>
    <t>4.06</t>
  </si>
  <si>
    <t>SUMINISTRO E INSTLACIÓN DE LAMINAS DE FIBROCEMENTO 10mm PARA CUBRIR BUITRONES TRASETROS DE 1,7x4,2m</t>
  </si>
  <si>
    <t>UND</t>
  </si>
  <si>
    <t>Placa Fibrocemento 10mm 244X122cm</t>
  </si>
  <si>
    <t>Sikadur Panel</t>
  </si>
  <si>
    <t>4.07</t>
  </si>
  <si>
    <t>SUMINISTRO Y PINTURA TIPO CORAZA BLANCA PARA CALADOS EN FACHADA. INCLUYE LIMPIEZA DE LOS ELEMENTOS Y DOS MANOS DE PINUTRA.</t>
  </si>
  <si>
    <t>PINTURA PARA EXTERIOR BLANCA KORAZA</t>
  </si>
  <si>
    <t>GL</t>
  </si>
  <si>
    <t>HIDROLAVADORA CHORRO PRESION-AUTONOMA</t>
  </si>
  <si>
    <t>EDIFICIO 1</t>
  </si>
  <si>
    <t>CALADOS FACHADA SUR</t>
  </si>
  <si>
    <t>CALADOS FACHADA NORTE</t>
  </si>
  <si>
    <t>EDIFICIO 2</t>
  </si>
  <si>
    <t>4.08</t>
  </si>
  <si>
    <t>SUMINISTRO E INSTALACIÓN DE SISTEMA DE CUBREJUNTA EN PLATINA DE ALUMINIO PARA JUNTA ESTRUCTURAL DE FACHADA, INCLUYE REMOCIÓN DE REPELLO DETERIORADO, PREPARACIÓN DE SUPERFICIE, ANCLAJES MECÁNICOS Y SELLADO CON SILICONA</t>
  </si>
  <si>
    <t>PLATINA DE ALUMINIO DE 15CM CAL 16</t>
  </si>
  <si>
    <t>CHAZO PLASTICO 1/4"</t>
  </si>
  <si>
    <t>TORNILLO LAM. AVELL. 8 X 2"</t>
  </si>
  <si>
    <t>SIKAFLEX 300ML</t>
  </si>
  <si>
    <t>PROMEDIO</t>
  </si>
  <si>
    <t>4.09</t>
  </si>
  <si>
    <t>PLATINA METALICA CAL 10</t>
  </si>
  <si>
    <t>PERNO EXPLANSIÓN</t>
  </si>
  <si>
    <t>SIKA ANCHORFLIX 2 600ml</t>
  </si>
  <si>
    <t>C1301003</t>
  </si>
  <si>
    <t>5.01</t>
  </si>
  <si>
    <t>SUMINISTRO E INSTLACIÓN DE ALFAJÍAS EN ALUMINIO DE 26cm DE ANCHO COLOR NATURAL CALIBRE 16, CON GOTERO Y PUNTOS DE ANCLAJE.</t>
  </si>
  <si>
    <t>ALFAJÍA FABRICADA EN LAMINA DE ACERO INOX CAL 16 DE 22cm ANCHO CON PESTAÑAS DE 4 CM.</t>
  </si>
  <si>
    <t>PERIMETRO EDIFICIO 1 ,2 Y PONTEON</t>
  </si>
  <si>
    <t>INTERNO</t>
  </si>
  <si>
    <t>PERIMETRO EDIFICIO 3</t>
  </si>
  <si>
    <t>5.02</t>
  </si>
  <si>
    <t>SUMINISTRO E INSTALACIÓN DE PINTURA CON ALUMINIO BITUMINOSO A DOS MANOS PARA IMPERMEABILIZACIÓN DE TERRAZA.  INCLUYE LIMPIEZA DE LA SUPERFICIE</t>
  </si>
  <si>
    <t>PINTURA BITUMINOSA DE ALUMINIO</t>
  </si>
  <si>
    <t>GAL</t>
  </si>
  <si>
    <t>RODILLO FELPA</t>
  </si>
  <si>
    <t>TORREON</t>
  </si>
  <si>
    <t>5.03</t>
  </si>
  <si>
    <t>SUMINISTRO E INSTALACIÓN DE PINTURA ACEITE GRIS PARA PINTAR BRAZOS DEL TECHO DE CORREDORES</t>
  </si>
  <si>
    <t>PINTURA ACEITE GRIS</t>
  </si>
  <si>
    <t>COMPRESOR AIRE + PISTOLA</t>
  </si>
  <si>
    <t>5.04</t>
  </si>
  <si>
    <t>DESMONTAJE Y REINSTALACIÓN DEL SISTEMA DE PROTECCIÓN CONTRA RAYOS (PARARRAYOS), INCLUYENDO CABLES, VARILLAS, SOPORTES Y ACCESORIOS EXISTENTES, ASÍ COMO EL SUMINISTRO E INSTALACIÓN DE NUEVOS SOPORTES PLÁSTICOS PARA SU FIJACIÓN EN TERRAZA.</t>
  </si>
  <si>
    <t>GB</t>
  </si>
  <si>
    <t>SOPORTES PLASTICOS</t>
  </si>
  <si>
    <t>C1301004</t>
  </si>
  <si>
    <t>GLOBAL</t>
  </si>
  <si>
    <t>NOMBRE DEL PROYECTO:  MATENIMIENTO Y RESTAURACION FACHADAS DE LOS BLOQUES 1, 2, 3 Y TORREON CAMPUS VALLE DEL LILI</t>
  </si>
  <si>
    <t>OBJETO PROYECTO:            CONTRATO A TODO COSTO PARA LA REPACIÓN, MANTENIMINETO Y RESTAURACIÓN DE LAS FACHADAS DE LOS BLOQUES 1, 2, 3 Y TORREON DE LA UNIVERSIDAD LIBRE DE COLOMBIA - SECCIONAL CALI</t>
  </si>
  <si>
    <t>PRELIMINAR</t>
  </si>
  <si>
    <t>FECHA:   SEPT 2026</t>
  </si>
  <si>
    <t>MATENIMIENTO Y RESTAURACION FACHADAS DE LOS BLOQUES 1, 2, 3 Y TORREON CAMPUS VALLE DEL LILI</t>
  </si>
  <si>
    <t>SEPT 2026</t>
  </si>
  <si>
    <t>001</t>
  </si>
  <si>
    <t>POR DEFINIR</t>
  </si>
  <si>
    <t>AYUDANTE OBRA</t>
  </si>
  <si>
    <t>HR</t>
  </si>
  <si>
    <t>HERRAMIENTA Y EQUIPO MENOR</t>
  </si>
  <si>
    <t>CUADRILLA DE CONSTRUCCIÓN TIPO 1 (1 OFICIAL + 1 AYUDANTE)</t>
  </si>
  <si>
    <t>HC</t>
  </si>
  <si>
    <t>GRANIPLAST</t>
  </si>
  <si>
    <t>CUADRILLA PINTURA TIPO 1 (1 OFICIAL PINTOR + 1 AYUDANTES PINTOR)</t>
  </si>
  <si>
    <t>CUADRILLA DE CONSTRUCCIÓN TIPO 4 (1 OFICIAL + 4 AYUDANTES)</t>
  </si>
  <si>
    <t>MATENIMIENTO Y RESTAURACION FACHADAS DEL BOLQUE 3 - BIBLIOTECA - CAMPUS VALLE DEL LILI</t>
  </si>
  <si>
    <t>CUADRILLA DE CONSTRUCCIÓN TIPO 3 (1 OFICIAL + 3 AYUDANTES)</t>
  </si>
  <si>
    <t>SUMINISTRO E INSTALACIÓN DE PLATINAS METÁLICAS PARA DESPLAZAR PERCINAS EN ALUMUNIO EN FACHADA OCCIDENTAL. CONTEMPLA DESMONTE DE PERSIANAS,LIMPIEZA,  RETIRO DE PLANTINAS EXISTENTES,  MANTENIEMOIENTO Y REPOCIÓN DE ELEMENTOS PLASTICOS.</t>
  </si>
  <si>
    <t>OBJETO PROYECTO:            CONTRATO A TODO COSTO PARA LA REPACIÓN, MANTENIMINETO Y RESTAURACIÓN DE LAS FACHADAS DE LOS BLOQUES 1, 2, 3 Y TORREON DE LA UNIVERSIDAD LIBRE - SECCIONAL CALI</t>
  </si>
  <si>
    <t>CONTRATO A TODO COSTO PARA LA REPACIÓN, MANTENIMINETO Y RESTAURACIÓN DE LAS FACHADAS DE LOS BLOQUES 1, 2, 3 Y TORREON DE LA UNIVERSIDAD LIBRE - SECCIONAL CALI</t>
  </si>
  <si>
    <t>CONTRATO A TODO COSTO PARA LA REPACIÓN, MANTENIMINETO Y RESTAURACIÓN DE LAS FACHADAS DE LOS BLOQUES 1, 2, 3 Y TORREON DE LA UNIVERSIDAD LIBRE  - SECCIONAL CALI</t>
  </si>
  <si>
    <t>CONTRATO A TODO COSTO PARA LA REPACIÓN, MANTENIMINETO Y RESTAURACIÓN DE LAS FACHADAS DE LOS BLOQUES 1, 2, 3 Y TORREON DE LA UNIVERSIDAD LIBRE- SECCIONAL CALI</t>
  </si>
  <si>
    <t>CONTRATO A TODO COSTO PARA LA REPACIÓN, MANTENIMINETO Y RESTAURACIÓN DE LAS FACHADAS DE LOS BLOQUES 1, 2, 3 Y TORREON DE LA UNIVERSIDAD - SECCIONAL CALI</t>
  </si>
  <si>
    <t>CONTRATO A TODO COSTO PARA LA REPACIÓN, MANTENIMINETO Y RESTAURACIÓN DE LAS FACHADAS DE LOS BLOQUES 1, 2, 3 Y TORREON DE LA UNIVERSIDAD- SECCIONAL CALI</t>
  </si>
  <si>
    <t>CONTRATO A TODO COSTO PARA LA REPACIÓN, MANTENIMINETO Y RESTAURACIÓN DE LAS FACHADAS DEL BOLQUE 3 - BIBLIOTECA - DE LA UNIVERSIDAD LIBRE  - SECCIONAL 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</si>
</sst>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7" formatCode="&quot;$&quot;\ #,##0.00;\-&quot;$&quot;\ #,##0.0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.00"/>
    <numFmt numFmtId="165" formatCode="_(* #,##0.00_);_(* \(#,##0.00\);_(* &quot;-&quot;??_);_(@_)"/>
    <numFmt numFmtId="166" formatCode="_(* #,##0_);_(* \(#,##0\);_(* &quot;-&quot;??_);_(@_)"/>
    <numFmt numFmtId="167" formatCode="_([$$-240A]\ * #,##0_);_([$$-240A]\ * \(#,##0\);_([$$-240A]\ * &quot;-&quot;_);_(@_)"/>
    <numFmt numFmtId="168" formatCode="0.0"/>
    <numFmt numFmtId="169" formatCode="_(&quot;$&quot;\ * #,##0.00_);_(&quot;$&quot;\ * \(#,##0.00\);_(&quot;$&quot;\ * &quot;-&quot;??_);_(@_)"/>
    <numFmt numFmtId="170" formatCode="_(&quot;$&quot;\ * #,##0_);_(&quot;$&quot;\ * \(#,##0\);_(&quot;$&quot;\ * &quot;-&quot;??_);_(@_)"/>
    <numFmt numFmtId="171" formatCode="_-[$$-240A]* #,##0_-;\-[$$-240A]* #,##0_-;_-[$$-240A]* &quot;-&quot;??_-;_-@_-"/>
    <numFmt numFmtId="172" formatCode="_(* #,##0.0_);_(* \(#,##0.0\);_(* &quot;-&quot;??_);_(@_)"/>
    <numFmt numFmtId="173" formatCode="0.0%"/>
    <numFmt numFmtId="174" formatCode="_-[$$-240A]\ * #,##0_-;\-[$$-240A]\ * #,##0_-;_-[$$-240A]\ * &quot;-&quot;??_-;_-@_-"/>
    <numFmt numFmtId="175" formatCode="0.000000000%"/>
    <numFmt numFmtId="176" formatCode="_(&quot;$&quot;* #,##0.00_);_(&quot;$&quot;* \(#,##0.00\);_(&quot;$&quot;* &quot;-&quot;??_);_(@_)"/>
    <numFmt numFmtId="177" formatCode="&quot;$&quot;\ #,##0.00;[Red]&quot;$&quot;\ \-#,##0.00"/>
    <numFmt numFmtId="178" formatCode="&quot;$&quot;\ #,##0.00"/>
  </numFmts>
  <fonts count="2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rgb="FF000000"/>
      <name val="Arimo"/>
    </font>
    <font>
      <b/>
      <sz val="10"/>
      <color rgb="FF000000"/>
      <name val="Arimo"/>
    </font>
    <font>
      <sz val="11"/>
      <color rgb="FF000000"/>
      <name val="Aptos Narrow"/>
      <family val="2"/>
      <scheme val="minor"/>
    </font>
    <font>
      <sz val="11"/>
      <color rgb="FF000000"/>
      <name val="Arimo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9E1F2"/>
        <bgColor indexed="64"/>
      </patternFill>
    </fill>
    <fill>
      <patternFill patternType="solid">
        <fgColor rgb="FFA2A2A2"/>
        <bgColor indexed="64"/>
      </patternFill>
    </fill>
    <fill>
      <patternFill patternType="solid">
        <fgColor theme="4" tint="0.79998168889431442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17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0" borderId="0"/>
    <xf numFmtId="0" fontId="3" fillId="0" borderId="0"/>
    <xf numFmtId="165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14" fillId="0" borderId="0" applyFont="0" applyFill="0" applyBorder="0" applyAlignment="0" applyProtection="0"/>
    <xf numFmtId="0" fontId="6" fillId="0" borderId="0"/>
    <xf numFmtId="0" fontId="6" fillId="0" borderId="0"/>
  </cellStyleXfs>
  <cellXfs count="445">
    <xf numFmtId="0" fontId="0" fillId="0" borderId="0" xfId="0"/>
    <xf numFmtId="0" fontId="2" fillId="0" borderId="0" xfId="5"/>
    <xf numFmtId="0" fontId="4" fillId="0" borderId="0" xfId="5" applyFont="1" applyAlignment="1">
      <alignment vertical="center"/>
    </xf>
    <xf numFmtId="0" fontId="5" fillId="0" borderId="3" xfId="5" applyFont="1" applyBorder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6" fillId="0" borderId="0" xfId="5" applyFont="1"/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0" fontId="0" fillId="0" borderId="7" xfId="0" applyBorder="1"/>
    <xf numFmtId="164" fontId="0" fillId="0" borderId="7" xfId="0" applyNumberFormat="1" applyBorder="1"/>
    <xf numFmtId="164" fontId="0" fillId="5" borderId="7" xfId="0" applyNumberFormat="1" applyFill="1" applyBorder="1"/>
    <xf numFmtId="10" fontId="0" fillId="0" borderId="7" xfId="0" applyNumberFormat="1" applyBorder="1"/>
    <xf numFmtId="0" fontId="3" fillId="0" borderId="0" xfId="6"/>
    <xf numFmtId="0" fontId="3" fillId="0" borderId="16" xfId="6" applyBorder="1"/>
    <xf numFmtId="0" fontId="3" fillId="0" borderId="17" xfId="6" applyBorder="1"/>
    <xf numFmtId="166" fontId="11" fillId="0" borderId="7" xfId="7" applyNumberFormat="1" applyFont="1" applyFill="1" applyBorder="1" applyAlignment="1"/>
    <xf numFmtId="166" fontId="0" fillId="0" borderId="0" xfId="7" applyNumberFormat="1" applyFont="1" applyBorder="1" applyAlignment="1"/>
    <xf numFmtId="0" fontId="3" fillId="0" borderId="0" xfId="6" applyAlignment="1">
      <alignment horizontal="right"/>
    </xf>
    <xf numFmtId="10" fontId="3" fillId="0" borderId="17" xfId="6" applyNumberFormat="1" applyBorder="1" applyAlignment="1">
      <alignment horizontal="left"/>
    </xf>
    <xf numFmtId="0" fontId="11" fillId="0" borderId="7" xfId="6" applyFont="1" applyBorder="1" applyAlignment="1">
      <alignment horizontal="right" indent="1"/>
    </xf>
    <xf numFmtId="9" fontId="11" fillId="0" borderId="7" xfId="6" applyNumberFormat="1" applyFont="1" applyBorder="1"/>
    <xf numFmtId="0" fontId="11" fillId="6" borderId="7" xfId="6" applyFont="1" applyFill="1" applyBorder="1" applyAlignment="1">
      <alignment horizontal="center" vertical="center" wrapText="1"/>
    </xf>
    <xf numFmtId="0" fontId="11" fillId="6" borderId="11" xfId="6" applyFont="1" applyFill="1" applyBorder="1" applyAlignment="1">
      <alignment horizontal="center" vertical="center" wrapText="1"/>
    </xf>
    <xf numFmtId="167" fontId="11" fillId="7" borderId="7" xfId="7" applyNumberFormat="1" applyFont="1" applyFill="1" applyBorder="1"/>
    <xf numFmtId="9" fontId="11" fillId="7" borderId="7" xfId="6" applyNumberFormat="1" applyFont="1" applyFill="1" applyBorder="1"/>
    <xf numFmtId="168" fontId="11" fillId="7" borderId="7" xfId="6" applyNumberFormat="1" applyFont="1" applyFill="1" applyBorder="1" applyAlignment="1">
      <alignment horizontal="right" indent="1"/>
    </xf>
    <xf numFmtId="10" fontId="11" fillId="7" borderId="7" xfId="6" applyNumberFormat="1" applyFont="1" applyFill="1" applyBorder="1"/>
    <xf numFmtId="170" fontId="11" fillId="7" borderId="11" xfId="8" applyNumberFormat="1" applyFont="1" applyFill="1" applyBorder="1"/>
    <xf numFmtId="167" fontId="3" fillId="0" borderId="7" xfId="6" applyNumberFormat="1" applyBorder="1"/>
    <xf numFmtId="9" fontId="3" fillId="0" borderId="7" xfId="6" applyNumberFormat="1" applyBorder="1"/>
    <xf numFmtId="0" fontId="3" fillId="0" borderId="7" xfId="6" applyBorder="1" applyAlignment="1">
      <alignment horizontal="right" indent="1"/>
    </xf>
    <xf numFmtId="167" fontId="0" fillId="0" borderId="7" xfId="9" applyNumberFormat="1" applyFont="1" applyBorder="1"/>
    <xf numFmtId="10" fontId="13" fillId="0" borderId="7" xfId="10" applyNumberFormat="1" applyFont="1" applyBorder="1"/>
    <xf numFmtId="167" fontId="0" fillId="0" borderId="11" xfId="9" applyNumberFormat="1" applyFont="1" applyBorder="1"/>
    <xf numFmtId="0" fontId="3" fillId="0" borderId="19" xfId="6" applyBorder="1"/>
    <xf numFmtId="168" fontId="3" fillId="0" borderId="19" xfId="6" applyNumberFormat="1" applyBorder="1" applyAlignment="1">
      <alignment horizontal="right" indent="1"/>
    </xf>
    <xf numFmtId="170" fontId="3" fillId="0" borderId="20" xfId="6" applyNumberFormat="1" applyBorder="1"/>
    <xf numFmtId="171" fontId="11" fillId="7" borderId="7" xfId="7" applyNumberFormat="1" applyFont="1" applyFill="1" applyBorder="1"/>
    <xf numFmtId="0" fontId="11" fillId="7" borderId="7" xfId="6" applyFont="1" applyFill="1" applyBorder="1"/>
    <xf numFmtId="9" fontId="3" fillId="0" borderId="22" xfId="6" applyNumberFormat="1" applyBorder="1"/>
    <xf numFmtId="166" fontId="0" fillId="0" borderId="7" xfId="7" applyNumberFormat="1" applyFont="1" applyBorder="1"/>
    <xf numFmtId="0" fontId="3" fillId="0" borderId="7" xfId="6" applyBorder="1"/>
    <xf numFmtId="172" fontId="3" fillId="7" borderId="7" xfId="7" applyNumberFormat="1" applyFont="1" applyFill="1" applyBorder="1" applyAlignment="1">
      <alignment vertical="center"/>
    </xf>
    <xf numFmtId="0" fontId="3" fillId="7" borderId="7" xfId="6" applyFill="1" applyBorder="1" applyAlignment="1">
      <alignment horizontal="center" vertical="center" wrapText="1"/>
    </xf>
    <xf numFmtId="0" fontId="3" fillId="7" borderId="12" xfId="6" applyFill="1" applyBorder="1" applyAlignment="1">
      <alignment horizontal="center" vertical="center"/>
    </xf>
    <xf numFmtId="167" fontId="11" fillId="7" borderId="7" xfId="7" applyNumberFormat="1" applyFont="1" applyFill="1" applyBorder="1" applyAlignment="1">
      <alignment vertical="center"/>
    </xf>
    <xf numFmtId="10" fontId="11" fillId="7" borderId="7" xfId="6" applyNumberFormat="1" applyFont="1" applyFill="1" applyBorder="1" applyAlignment="1">
      <alignment vertical="center"/>
    </xf>
    <xf numFmtId="170" fontId="11" fillId="7" borderId="11" xfId="8" applyNumberFormat="1" applyFont="1" applyFill="1" applyBorder="1" applyAlignment="1">
      <alignment vertical="center"/>
    </xf>
    <xf numFmtId="173" fontId="3" fillId="0" borderId="0" xfId="11" applyNumberFormat="1" applyFont="1" applyAlignment="1">
      <alignment vertical="center"/>
    </xf>
    <xf numFmtId="0" fontId="3" fillId="0" borderId="0" xfId="6" applyAlignment="1">
      <alignment vertical="center"/>
    </xf>
    <xf numFmtId="9" fontId="0" fillId="0" borderId="7" xfId="7" applyNumberFormat="1" applyFont="1" applyBorder="1" applyAlignment="1">
      <alignment horizontal="right"/>
    </xf>
    <xf numFmtId="0" fontId="0" fillId="0" borderId="7" xfId="7" applyNumberFormat="1" applyFont="1" applyBorder="1" applyAlignment="1">
      <alignment horizontal="center"/>
    </xf>
    <xf numFmtId="10" fontId="3" fillId="0" borderId="7" xfId="6" applyNumberFormat="1" applyBorder="1"/>
    <xf numFmtId="174" fontId="0" fillId="0" borderId="22" xfId="7" applyNumberFormat="1" applyFont="1" applyFill="1" applyBorder="1"/>
    <xf numFmtId="170" fontId="0" fillId="0" borderId="23" xfId="7" applyNumberFormat="1" applyFont="1" applyFill="1" applyBorder="1"/>
    <xf numFmtId="49" fontId="0" fillId="0" borderId="7" xfId="7" applyNumberFormat="1" applyFont="1" applyBorder="1"/>
    <xf numFmtId="170" fontId="3" fillId="0" borderId="11" xfId="6" applyNumberFormat="1" applyBorder="1" applyAlignment="1">
      <alignment horizontal="right"/>
    </xf>
    <xf numFmtId="170" fontId="3" fillId="0" borderId="11" xfId="6" applyNumberFormat="1" applyBorder="1"/>
    <xf numFmtId="0" fontId="3" fillId="7" borderId="7" xfId="6" applyFill="1" applyBorder="1"/>
    <xf numFmtId="0" fontId="11" fillId="7" borderId="7" xfId="6" applyFont="1" applyFill="1" applyBorder="1" applyAlignment="1">
      <alignment horizontal="right"/>
    </xf>
    <xf numFmtId="10" fontId="11" fillId="7" borderId="7" xfId="6" applyNumberFormat="1" applyFont="1" applyFill="1" applyBorder="1" applyAlignment="1">
      <alignment horizontal="right"/>
    </xf>
    <xf numFmtId="170" fontId="11" fillId="7" borderId="11" xfId="8" applyNumberFormat="1" applyFont="1" applyFill="1" applyBorder="1" applyAlignment="1">
      <alignment horizontal="right"/>
    </xf>
    <xf numFmtId="4" fontId="3" fillId="0" borderId="7" xfId="6" applyNumberFormat="1" applyBorder="1" applyAlignment="1">
      <alignment horizontal="right"/>
    </xf>
    <xf numFmtId="10" fontId="3" fillId="0" borderId="7" xfId="6" applyNumberFormat="1" applyBorder="1" applyAlignment="1">
      <alignment horizontal="right"/>
    </xf>
    <xf numFmtId="0" fontId="3" fillId="0" borderId="7" xfId="6" applyBorder="1" applyAlignment="1">
      <alignment horizontal="right"/>
    </xf>
    <xf numFmtId="173" fontId="3" fillId="7" borderId="7" xfId="6" applyNumberFormat="1" applyFill="1" applyBorder="1"/>
    <xf numFmtId="171" fontId="11" fillId="7" borderId="7" xfId="6" applyNumberFormat="1" applyFont="1" applyFill="1" applyBorder="1"/>
    <xf numFmtId="173" fontId="15" fillId="0" borderId="7" xfId="6" applyNumberFormat="1" applyFont="1" applyBorder="1"/>
    <xf numFmtId="170" fontId="15" fillId="0" borderId="7" xfId="6" applyNumberFormat="1" applyFont="1" applyBorder="1"/>
    <xf numFmtId="170" fontId="13" fillId="0" borderId="11" xfId="8" applyNumberFormat="1" applyFont="1" applyFill="1" applyBorder="1"/>
    <xf numFmtId="170" fontId="11" fillId="6" borderId="20" xfId="7" applyNumberFormat="1" applyFont="1" applyFill="1" applyBorder="1"/>
    <xf numFmtId="0" fontId="3" fillId="0" borderId="13" xfId="6" applyBorder="1"/>
    <xf numFmtId="170" fontId="3" fillId="0" borderId="14" xfId="6" applyNumberFormat="1" applyBorder="1"/>
    <xf numFmtId="10" fontId="3" fillId="7" borderId="30" xfId="6" applyNumberFormat="1" applyFill="1" applyBorder="1"/>
    <xf numFmtId="170" fontId="11" fillId="7" borderId="20" xfId="7" applyNumberFormat="1" applyFont="1" applyFill="1" applyBorder="1"/>
    <xf numFmtId="43" fontId="3" fillId="0" borderId="0" xfId="6" applyNumberFormat="1"/>
    <xf numFmtId="170" fontId="0" fillId="0" borderId="14" xfId="8" applyNumberFormat="1" applyFont="1" applyBorder="1"/>
    <xf numFmtId="170" fontId="11" fillId="7" borderId="31" xfId="8" applyNumberFormat="1" applyFont="1" applyFill="1" applyBorder="1"/>
    <xf numFmtId="170" fontId="11" fillId="0" borderId="14" xfId="8" applyNumberFormat="1" applyFont="1" applyBorder="1"/>
    <xf numFmtId="10" fontId="3" fillId="8" borderId="7" xfId="6" applyNumberFormat="1" applyFill="1" applyBorder="1"/>
    <xf numFmtId="170" fontId="11" fillId="8" borderId="23" xfId="8" applyNumberFormat="1" applyFont="1" applyFill="1" applyBorder="1"/>
    <xf numFmtId="175" fontId="3" fillId="0" borderId="0" xfId="6" applyNumberFormat="1"/>
    <xf numFmtId="0" fontId="3" fillId="0" borderId="25" xfId="6" applyBorder="1"/>
    <xf numFmtId="0" fontId="3" fillId="0" borderId="32" xfId="6" applyBorder="1"/>
    <xf numFmtId="0" fontId="11" fillId="0" borderId="33" xfId="6" applyFont="1" applyBorder="1" applyAlignment="1">
      <alignment horizontal="center"/>
    </xf>
    <xf numFmtId="0" fontId="11" fillId="0" borderId="34" xfId="6" applyFont="1" applyBorder="1" applyAlignment="1">
      <alignment horizontal="center"/>
    </xf>
    <xf numFmtId="0" fontId="3" fillId="0" borderId="34" xfId="6" applyBorder="1"/>
    <xf numFmtId="0" fontId="3" fillId="0" borderId="34" xfId="6" applyBorder="1" applyAlignment="1">
      <alignment horizontal="center"/>
    </xf>
    <xf numFmtId="0" fontId="3" fillId="0" borderId="35" xfId="6" applyBorder="1"/>
    <xf numFmtId="0" fontId="6" fillId="0" borderId="0" xfId="13"/>
    <xf numFmtId="0" fontId="3" fillId="0" borderId="36" xfId="6" applyBorder="1"/>
    <xf numFmtId="0" fontId="3" fillId="0" borderId="37" xfId="6" applyBorder="1"/>
    <xf numFmtId="0" fontId="3" fillId="0" borderId="38" xfId="6" applyBorder="1"/>
    <xf numFmtId="0" fontId="2" fillId="0" borderId="0" xfId="5" applyAlignment="1">
      <alignment vertical="center"/>
    </xf>
    <xf numFmtId="174" fontId="2" fillId="0" borderId="0" xfId="1" applyNumberFormat="1" applyFont="1" applyAlignment="1">
      <alignment vertical="center"/>
    </xf>
    <xf numFmtId="0" fontId="5" fillId="0" borderId="3" xfId="5" applyFont="1" applyBorder="1" applyAlignment="1">
      <alignment horizontal="center" vertical="center"/>
    </xf>
    <xf numFmtId="14" fontId="17" fillId="11" borderId="41" xfId="5" applyNumberFormat="1" applyFont="1" applyFill="1" applyBorder="1" applyAlignment="1">
      <alignment vertical="center" wrapText="1"/>
    </xf>
    <xf numFmtId="174" fontId="11" fillId="11" borderId="6" xfId="1" applyNumberFormat="1" applyFont="1" applyFill="1" applyBorder="1" applyAlignment="1">
      <alignment vertical="center"/>
    </xf>
    <xf numFmtId="0" fontId="11" fillId="11" borderId="28" xfId="0" applyFont="1" applyFill="1" applyBorder="1" applyAlignment="1">
      <alignment horizontal="left" vertical="center"/>
    </xf>
    <xf numFmtId="0" fontId="11" fillId="11" borderId="13" xfId="0" applyFont="1" applyFill="1" applyBorder="1" applyAlignment="1">
      <alignment vertical="center"/>
    </xf>
    <xf numFmtId="14" fontId="17" fillId="12" borderId="13" xfId="5" applyNumberFormat="1" applyFont="1" applyFill="1" applyBorder="1" applyAlignment="1">
      <alignment horizontal="left" vertical="center"/>
    </xf>
    <xf numFmtId="174" fontId="17" fillId="12" borderId="13" xfId="1" applyNumberFormat="1" applyFont="1" applyFill="1" applyBorder="1" applyAlignment="1">
      <alignment horizontal="left" vertical="center"/>
    </xf>
    <xf numFmtId="14" fontId="17" fillId="12" borderId="14" xfId="5" applyNumberFormat="1" applyFont="1" applyFill="1" applyBorder="1" applyAlignment="1">
      <alignment horizontal="left" vertical="center"/>
    </xf>
    <xf numFmtId="0" fontId="17" fillId="12" borderId="13" xfId="5" applyFont="1" applyFill="1" applyBorder="1" applyAlignment="1">
      <alignment vertical="center"/>
    </xf>
    <xf numFmtId="174" fontId="18" fillId="11" borderId="13" xfId="1" applyNumberFormat="1" applyFont="1" applyFill="1" applyBorder="1" applyAlignment="1">
      <alignment vertical="center"/>
    </xf>
    <xf numFmtId="0" fontId="18" fillId="11" borderId="13" xfId="5" applyFont="1" applyFill="1" applyBorder="1" applyAlignment="1">
      <alignment vertical="center"/>
    </xf>
    <xf numFmtId="0" fontId="18" fillId="11" borderId="14" xfId="5" applyFont="1" applyFill="1" applyBorder="1" applyAlignment="1">
      <alignment vertical="center"/>
    </xf>
    <xf numFmtId="0" fontId="11" fillId="11" borderId="42" xfId="0" applyFont="1" applyFill="1" applyBorder="1" applyAlignment="1">
      <alignment horizontal="left" vertical="center"/>
    </xf>
    <xf numFmtId="0" fontId="11" fillId="11" borderId="43" xfId="0" applyFont="1" applyFill="1" applyBorder="1" applyAlignment="1">
      <alignment vertical="center"/>
    </xf>
    <xf numFmtId="0" fontId="17" fillId="12" borderId="43" xfId="5" applyFont="1" applyFill="1" applyBorder="1" applyAlignment="1">
      <alignment vertical="center"/>
    </xf>
    <xf numFmtId="174" fontId="17" fillId="12" borderId="43" xfId="1" applyNumberFormat="1" applyFont="1" applyFill="1" applyBorder="1" applyAlignment="1">
      <alignment vertical="center"/>
    </xf>
    <xf numFmtId="0" fontId="17" fillId="12" borderId="44" xfId="5" applyFont="1" applyFill="1" applyBorder="1" applyAlignment="1">
      <alignment vertical="center"/>
    </xf>
    <xf numFmtId="0" fontId="17" fillId="13" borderId="45" xfId="5" applyFont="1" applyFill="1" applyBorder="1" applyAlignment="1">
      <alignment horizontal="center" vertical="center"/>
    </xf>
    <xf numFmtId="0" fontId="17" fillId="13" borderId="4" xfId="5" applyFont="1" applyFill="1" applyBorder="1" applyAlignment="1">
      <alignment vertical="center"/>
    </xf>
    <xf numFmtId="0" fontId="17" fillId="13" borderId="4" xfId="5" applyFont="1" applyFill="1" applyBorder="1" applyAlignment="1">
      <alignment horizontal="center" vertical="center"/>
    </xf>
    <xf numFmtId="174" fontId="17" fillId="13" borderId="4" xfId="5" applyNumberFormat="1" applyFont="1" applyFill="1" applyBorder="1" applyAlignment="1">
      <alignment horizontal="center" vertical="center"/>
    </xf>
    <xf numFmtId="0" fontId="17" fillId="13" borderId="5" xfId="5" applyFont="1" applyFill="1" applyBorder="1" applyAlignment="1">
      <alignment horizontal="center" vertical="center"/>
    </xf>
    <xf numFmtId="0" fontId="4" fillId="0" borderId="7" xfId="5" applyFont="1" applyBorder="1" applyAlignment="1">
      <alignment horizontal="center" vertical="center" wrapText="1"/>
    </xf>
    <xf numFmtId="0" fontId="4" fillId="0" borderId="7" xfId="5" applyFont="1" applyBorder="1" applyAlignment="1">
      <alignment vertical="center" wrapText="1"/>
    </xf>
    <xf numFmtId="174" fontId="4" fillId="0" borderId="7" xfId="5" applyNumberFormat="1" applyFont="1" applyBorder="1" applyAlignment="1">
      <alignment horizontal="center" vertical="center" wrapText="1"/>
    </xf>
    <xf numFmtId="2" fontId="4" fillId="0" borderId="7" xfId="5" applyNumberFormat="1" applyFont="1" applyBorder="1" applyAlignment="1">
      <alignment horizontal="center" vertical="center" wrapText="1"/>
    </xf>
    <xf numFmtId="177" fontId="17" fillId="0" borderId="7" xfId="5" applyNumberFormat="1" applyFont="1" applyBorder="1" applyAlignment="1">
      <alignment horizontal="center" vertical="center"/>
    </xf>
    <xf numFmtId="7" fontId="2" fillId="0" borderId="0" xfId="5" applyNumberFormat="1" applyAlignment="1">
      <alignment vertical="center"/>
    </xf>
    <xf numFmtId="0" fontId="4" fillId="0" borderId="19" xfId="5" applyFont="1" applyBorder="1" applyAlignment="1">
      <alignment horizontal="center" vertical="center" wrapText="1"/>
    </xf>
    <xf numFmtId="0" fontId="4" fillId="0" borderId="19" xfId="5" applyFont="1" applyBorder="1" applyAlignment="1">
      <alignment vertical="center" wrapText="1"/>
    </xf>
    <xf numFmtId="174" fontId="4" fillId="0" borderId="19" xfId="5" applyNumberFormat="1" applyFont="1" applyBorder="1" applyAlignment="1">
      <alignment horizontal="center" vertical="center" wrapText="1"/>
    </xf>
    <xf numFmtId="2" fontId="4" fillId="0" borderId="19" xfId="5" applyNumberFormat="1" applyFont="1" applyBorder="1" applyAlignment="1">
      <alignment horizontal="center" vertical="center" wrapText="1"/>
    </xf>
    <xf numFmtId="177" fontId="17" fillId="0" borderId="19" xfId="5" applyNumberFormat="1" applyFont="1" applyBorder="1" applyAlignment="1">
      <alignment horizontal="center" vertical="center"/>
    </xf>
    <xf numFmtId="177" fontId="17" fillId="13" borderId="5" xfId="5" applyNumberFormat="1" applyFont="1" applyFill="1" applyBorder="1" applyAlignment="1">
      <alignment horizontal="center" vertical="center"/>
    </xf>
    <xf numFmtId="178" fontId="17" fillId="7" borderId="5" xfId="1" applyNumberFormat="1" applyFont="1" applyFill="1" applyBorder="1" applyAlignment="1">
      <alignment horizontal="center" vertical="center"/>
    </xf>
    <xf numFmtId="178" fontId="0" fillId="0" borderId="0" xfId="1" applyNumberFormat="1" applyFont="1" applyFill="1" applyBorder="1" applyAlignment="1">
      <alignment horizontal="right" vertical="center"/>
    </xf>
    <xf numFmtId="178" fontId="0" fillId="7" borderId="11" xfId="1" applyNumberFormat="1" applyFont="1" applyFill="1" applyBorder="1" applyAlignment="1">
      <alignment horizontal="right" vertical="center"/>
    </xf>
    <xf numFmtId="9" fontId="0" fillId="7" borderId="7" xfId="2" applyFont="1" applyFill="1" applyBorder="1" applyAlignment="1">
      <alignment horizontal="center" vertical="center"/>
    </xf>
    <xf numFmtId="9" fontId="0" fillId="7" borderId="49" xfId="2" applyFont="1" applyFill="1" applyBorder="1" applyAlignment="1">
      <alignment horizontal="center" vertical="center"/>
    </xf>
    <xf numFmtId="178" fontId="0" fillId="7" borderId="50" xfId="1" applyNumberFormat="1" applyFont="1" applyFill="1" applyBorder="1" applyAlignment="1">
      <alignment horizontal="right" vertical="center"/>
    </xf>
    <xf numFmtId="0" fontId="0" fillId="11" borderId="2" xfId="0" applyFill="1" applyBorder="1" applyAlignment="1">
      <alignment horizontal="center" vertical="center"/>
    </xf>
    <xf numFmtId="0" fontId="0" fillId="11" borderId="2" xfId="0" applyFill="1" applyBorder="1" applyAlignment="1">
      <alignment vertical="center"/>
    </xf>
    <xf numFmtId="174" fontId="0" fillId="11" borderId="2" xfId="1" applyNumberFormat="1" applyFont="1" applyFill="1" applyBorder="1" applyAlignment="1">
      <alignment horizontal="center" vertical="center"/>
    </xf>
    <xf numFmtId="176" fontId="0" fillId="8" borderId="51" xfId="0" applyNumberFormat="1" applyFill="1" applyBorder="1" applyAlignment="1">
      <alignment horizontal="center" vertical="center"/>
    </xf>
    <xf numFmtId="0" fontId="0" fillId="0" borderId="16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11" fillId="0" borderId="0" xfId="0" applyNumberFormat="1" applyFont="1" applyAlignment="1">
      <alignment wrapText="1"/>
    </xf>
    <xf numFmtId="0" fontId="11" fillId="10" borderId="8" xfId="0" applyFont="1" applyFill="1" applyBorder="1"/>
    <xf numFmtId="0" fontId="11" fillId="0" borderId="6" xfId="0" applyFont="1" applyBorder="1" applyAlignment="1">
      <alignment horizontal="center" wrapText="1"/>
    </xf>
    <xf numFmtId="0" fontId="11" fillId="10" borderId="6" xfId="0" applyFont="1" applyFill="1" applyBorder="1" applyAlignment="1">
      <alignment wrapText="1"/>
    </xf>
    <xf numFmtId="14" fontId="11" fillId="0" borderId="6" xfId="0" applyNumberFormat="1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10" borderId="10" xfId="0" applyFont="1" applyFill="1" applyBorder="1" applyAlignment="1">
      <alignment vertical="center"/>
    </xf>
    <xf numFmtId="14" fontId="11" fillId="0" borderId="7" xfId="0" applyNumberFormat="1" applyFont="1" applyBorder="1" applyAlignment="1">
      <alignment vertical="center" wrapText="1"/>
    </xf>
    <xf numFmtId="14" fontId="11" fillId="10" borderId="7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1" fillId="10" borderId="10" xfId="0" applyFont="1" applyFill="1" applyBorder="1"/>
    <xf numFmtId="14" fontId="11" fillId="0" borderId="7" xfId="0" applyNumberFormat="1" applyFont="1" applyBorder="1" applyAlignment="1">
      <alignment wrapText="1"/>
    </xf>
    <xf numFmtId="14" fontId="11" fillId="10" borderId="7" xfId="0" applyNumberFormat="1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11" fillId="10" borderId="48" xfId="0" applyFont="1" applyFill="1" applyBorder="1"/>
    <xf numFmtId="0" fontId="0" fillId="0" borderId="45" xfId="0" applyBorder="1"/>
    <xf numFmtId="0" fontId="0" fillId="0" borderId="7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2" xfId="0" applyBorder="1"/>
    <xf numFmtId="176" fontId="0" fillId="0" borderId="22" xfId="1" applyFont="1" applyBorder="1"/>
    <xf numFmtId="2" fontId="0" fillId="0" borderId="22" xfId="2" applyNumberFormat="1" applyFont="1" applyBorder="1"/>
    <xf numFmtId="0" fontId="0" fillId="0" borderId="19" xfId="0" applyBorder="1" applyAlignment="1">
      <alignment wrapText="1"/>
    </xf>
    <xf numFmtId="0" fontId="0" fillId="0" borderId="19" xfId="0" applyBorder="1"/>
    <xf numFmtId="176" fontId="0" fillId="0" borderId="19" xfId="1" applyFont="1" applyBorder="1"/>
    <xf numFmtId="2" fontId="0" fillId="0" borderId="19" xfId="0" applyNumberFormat="1" applyBorder="1"/>
    <xf numFmtId="176" fontId="3" fillId="3" borderId="5" xfId="4" applyNumberFormat="1" applyBorder="1"/>
    <xf numFmtId="0" fontId="0" fillId="0" borderId="22" xfId="2" applyNumberFormat="1" applyFont="1" applyBorder="1"/>
    <xf numFmtId="10" fontId="0" fillId="0" borderId="19" xfId="2" applyNumberFormat="1" applyFont="1" applyBorder="1"/>
    <xf numFmtId="2" fontId="0" fillId="0" borderId="22" xfId="0" applyNumberFormat="1" applyBorder="1"/>
    <xf numFmtId="44" fontId="0" fillId="0" borderId="0" xfId="0" applyNumberFormat="1" applyAlignment="1">
      <alignment wrapText="1"/>
    </xf>
    <xf numFmtId="176" fontId="0" fillId="14" borderId="9" xfId="1" applyFont="1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176" fontId="0" fillId="7" borderId="11" xfId="1" applyFont="1" applyFill="1" applyBorder="1" applyAlignment="1">
      <alignment horizontal="center"/>
    </xf>
    <xf numFmtId="10" fontId="0" fillId="7" borderId="7" xfId="2" applyNumberFormat="1" applyFont="1" applyFill="1" applyBorder="1" applyAlignment="1">
      <alignment horizontal="center"/>
    </xf>
    <xf numFmtId="9" fontId="0" fillId="7" borderId="7" xfId="2" applyFont="1" applyFill="1" applyBorder="1" applyAlignment="1">
      <alignment horizontal="center"/>
    </xf>
    <xf numFmtId="9" fontId="0" fillId="7" borderId="49" xfId="2" applyFont="1" applyFill="1" applyBorder="1" applyAlignment="1">
      <alignment horizontal="center"/>
    </xf>
    <xf numFmtId="176" fontId="0" fillId="7" borderId="50" xfId="1" applyFont="1" applyFill="1" applyBorder="1" applyAlignment="1">
      <alignment horizontal="center"/>
    </xf>
    <xf numFmtId="176" fontId="0" fillId="8" borderId="51" xfId="0" applyNumberFormat="1" applyFill="1" applyBorder="1" applyAlignment="1">
      <alignment horizontal="center"/>
    </xf>
    <xf numFmtId="0" fontId="11" fillId="10" borderId="8" xfId="0" applyFont="1" applyFill="1" applyBorder="1" applyAlignment="1">
      <alignment vertical="center"/>
    </xf>
    <xf numFmtId="0" fontId="11" fillId="10" borderId="6" xfId="0" applyFont="1" applyFill="1" applyBorder="1" applyAlignment="1">
      <alignment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9" fillId="15" borderId="55" xfId="5" applyFont="1" applyFill="1" applyBorder="1" applyAlignment="1">
      <alignment horizontal="centerContinuous" vertical="center" wrapText="1"/>
    </xf>
    <xf numFmtId="0" fontId="6" fillId="9" borderId="56" xfId="5" applyFont="1" applyFill="1" applyBorder="1" applyAlignment="1">
      <alignment horizontal="centerContinuous"/>
    </xf>
    <xf numFmtId="0" fontId="6" fillId="9" borderId="57" xfId="5" applyFont="1" applyFill="1" applyBorder="1" applyAlignment="1">
      <alignment horizontal="centerContinuous"/>
    </xf>
    <xf numFmtId="0" fontId="20" fillId="15" borderId="59" xfId="5" applyFont="1" applyFill="1" applyBorder="1" applyAlignment="1">
      <alignment horizontal="center" vertical="center" wrapText="1"/>
    </xf>
    <xf numFmtId="0" fontId="20" fillId="15" borderId="60" xfId="5" applyFont="1" applyFill="1" applyBorder="1" applyAlignment="1">
      <alignment horizontal="center" vertical="center" wrapText="1"/>
    </xf>
    <xf numFmtId="0" fontId="21" fillId="0" borderId="0" xfId="5" applyFont="1"/>
    <xf numFmtId="0" fontId="22" fillId="0" borderId="61" xfId="5" applyFont="1" applyBorder="1" applyAlignment="1">
      <alignment horizontal="left" vertical="center" wrapText="1"/>
    </xf>
    <xf numFmtId="0" fontId="22" fillId="0" borderId="62" xfId="5" applyFont="1" applyBorder="1" applyAlignment="1">
      <alignment horizontal="center" vertical="center" wrapText="1"/>
    </xf>
    <xf numFmtId="0" fontId="22" fillId="0" borderId="63" xfId="5" applyFont="1" applyBorder="1" applyAlignment="1">
      <alignment horizontal="center" vertical="center" wrapText="1"/>
    </xf>
    <xf numFmtId="0" fontId="22" fillId="0" borderId="64" xfId="5" applyFont="1" applyBorder="1" applyAlignment="1">
      <alignment horizontal="center" vertical="center" wrapText="1"/>
    </xf>
    <xf numFmtId="0" fontId="22" fillId="0" borderId="66" xfId="5" applyFont="1" applyBorder="1" applyAlignment="1">
      <alignment horizontal="center" vertical="center" wrapText="1"/>
    </xf>
    <xf numFmtId="0" fontId="19" fillId="16" borderId="0" xfId="5" applyFont="1" applyFill="1" applyAlignment="1">
      <alignment vertical="center" wrapText="1"/>
    </xf>
    <xf numFmtId="0" fontId="22" fillId="0" borderId="0" xfId="5" applyFont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vertical="center" wrapText="1"/>
    </xf>
    <xf numFmtId="176" fontId="0" fillId="0" borderId="22" xfId="1" applyFont="1" applyBorder="1" applyAlignment="1">
      <alignment vertical="center"/>
    </xf>
    <xf numFmtId="0" fontId="0" fillId="0" borderId="22" xfId="2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176" fontId="0" fillId="0" borderId="7" xfId="1" applyFont="1" applyFill="1" applyBorder="1"/>
    <xf numFmtId="10" fontId="0" fillId="0" borderId="22" xfId="0" applyNumberFormat="1" applyBorder="1"/>
    <xf numFmtId="0" fontId="2" fillId="0" borderId="0" xfId="5" applyAlignment="1">
      <alignment vertical="center" wrapText="1"/>
    </xf>
    <xf numFmtId="0" fontId="11" fillId="10" borderId="10" xfId="0" applyFont="1" applyFill="1" applyBorder="1" applyAlignment="1">
      <alignment vertical="center" wrapText="1"/>
    </xf>
    <xf numFmtId="0" fontId="19" fillId="17" borderId="61" xfId="5" applyFont="1" applyFill="1" applyBorder="1" applyAlignment="1">
      <alignment horizontal="left" vertical="center" wrapText="1"/>
    </xf>
    <xf numFmtId="0" fontId="22" fillId="17" borderId="62" xfId="5" applyFont="1" applyFill="1" applyBorder="1" applyAlignment="1">
      <alignment horizontal="center" vertical="center" wrapText="1"/>
    </xf>
    <xf numFmtId="0" fontId="22" fillId="17" borderId="63" xfId="5" applyFont="1" applyFill="1" applyBorder="1" applyAlignment="1">
      <alignment horizontal="center" vertical="center" wrapText="1"/>
    </xf>
    <xf numFmtId="0" fontId="22" fillId="0" borderId="61" xfId="5" applyFont="1" applyBorder="1" applyAlignment="1">
      <alignment horizontal="right" vertical="center" wrapText="1"/>
    </xf>
    <xf numFmtId="0" fontId="19" fillId="0" borderId="61" xfId="5" applyFont="1" applyBorder="1" applyAlignment="1">
      <alignment horizontal="left" vertical="center" wrapText="1"/>
    </xf>
    <xf numFmtId="0" fontId="19" fillId="0" borderId="61" xfId="5" applyFont="1" applyBorder="1" applyAlignment="1">
      <alignment horizontal="left" vertical="center"/>
    </xf>
    <xf numFmtId="0" fontId="11" fillId="0" borderId="7" xfId="0" applyFont="1" applyBorder="1" applyAlignment="1">
      <alignment horizontal="left" wrapText="1"/>
    </xf>
    <xf numFmtId="0" fontId="0" fillId="0" borderId="7" xfId="2" applyNumberFormat="1" applyFont="1" applyFill="1" applyBorder="1"/>
    <xf numFmtId="10" fontId="0" fillId="0" borderId="7" xfId="2" applyNumberFormat="1" applyFont="1" applyFill="1" applyBorder="1"/>
    <xf numFmtId="10" fontId="0" fillId="0" borderId="22" xfId="2" applyNumberFormat="1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0" xfId="0" applyBorder="1" applyAlignment="1">
      <alignment vertical="center" wrapText="1"/>
    </xf>
    <xf numFmtId="176" fontId="0" fillId="0" borderId="30" xfId="1" applyFont="1" applyBorder="1" applyAlignment="1">
      <alignment vertical="center"/>
    </xf>
    <xf numFmtId="10" fontId="0" fillId="0" borderId="30" xfId="2" applyNumberFormat="1" applyFont="1" applyBorder="1" applyAlignment="1">
      <alignment vertical="center"/>
    </xf>
    <xf numFmtId="0" fontId="0" fillId="0" borderId="6" xfId="0" applyBorder="1" applyAlignment="1">
      <alignment wrapText="1"/>
    </xf>
    <xf numFmtId="176" fontId="0" fillId="0" borderId="6" xfId="1" applyFont="1" applyBorder="1"/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176" fontId="0" fillId="0" borderId="7" xfId="1" applyFont="1" applyFill="1" applyBorder="1" applyAlignment="1">
      <alignment vertical="center"/>
    </xf>
    <xf numFmtId="0" fontId="0" fillId="0" borderId="7" xfId="2" applyNumberFormat="1" applyFont="1" applyFill="1" applyBorder="1" applyAlignment="1">
      <alignment vertical="center"/>
    </xf>
    <xf numFmtId="0" fontId="0" fillId="0" borderId="30" xfId="0" applyBorder="1"/>
    <xf numFmtId="10" fontId="0" fillId="0" borderId="7" xfId="2" applyNumberFormat="1" applyFont="1" applyFill="1" applyBorder="1" applyAlignment="1">
      <alignment vertical="center"/>
    </xf>
    <xf numFmtId="0" fontId="0" fillId="7" borderId="10" xfId="0" applyFill="1" applyBorder="1" applyAlignment="1">
      <alignment horizontal="right" vertical="center"/>
    </xf>
    <xf numFmtId="0" fontId="0" fillId="7" borderId="7" xfId="0" applyFill="1" applyBorder="1" applyAlignment="1">
      <alignment horizontal="right" vertical="center"/>
    </xf>
    <xf numFmtId="0" fontId="0" fillId="7" borderId="48" xfId="0" applyFill="1" applyBorder="1" applyAlignment="1">
      <alignment horizontal="right" vertical="center"/>
    </xf>
    <xf numFmtId="0" fontId="0" fillId="7" borderId="49" xfId="0" applyFill="1" applyBorder="1" applyAlignment="1">
      <alignment horizontal="right" vertical="center"/>
    </xf>
    <xf numFmtId="0" fontId="0" fillId="8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17" fillId="13" borderId="1" xfId="5" applyFont="1" applyFill="1" applyBorder="1" applyAlignment="1">
      <alignment horizontal="center" vertical="center"/>
    </xf>
    <xf numFmtId="0" fontId="17" fillId="13" borderId="2" xfId="5" applyFont="1" applyFill="1" applyBorder="1" applyAlignment="1">
      <alignment horizontal="center" vertical="center"/>
    </xf>
    <xf numFmtId="0" fontId="17" fillId="13" borderId="46" xfId="5" applyFont="1" applyFill="1" applyBorder="1" applyAlignment="1">
      <alignment horizontal="center" vertical="center"/>
    </xf>
    <xf numFmtId="0" fontId="17" fillId="13" borderId="1" xfId="5" applyFont="1" applyFill="1" applyBorder="1" applyAlignment="1">
      <alignment horizontal="right" vertical="center"/>
    </xf>
    <xf numFmtId="0" fontId="17" fillId="13" borderId="2" xfId="5" applyFont="1" applyFill="1" applyBorder="1" applyAlignment="1">
      <alignment horizontal="right" vertical="center"/>
    </xf>
    <xf numFmtId="0" fontId="17" fillId="13" borderId="47" xfId="5" applyFont="1" applyFill="1" applyBorder="1" applyAlignment="1">
      <alignment horizontal="right" vertical="center"/>
    </xf>
    <xf numFmtId="0" fontId="17" fillId="7" borderId="1" xfId="0" applyFont="1" applyFill="1" applyBorder="1" applyAlignment="1">
      <alignment horizontal="right" vertical="center"/>
    </xf>
    <xf numFmtId="0" fontId="17" fillId="7" borderId="2" xfId="0" applyFont="1" applyFill="1" applyBorder="1" applyAlignment="1">
      <alignment horizontal="right" vertical="center"/>
    </xf>
    <xf numFmtId="0" fontId="17" fillId="7" borderId="47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11" borderId="28" xfId="0" applyFont="1" applyFill="1" applyBorder="1" applyAlignment="1">
      <alignment horizontal="center" vertical="center" wrapText="1"/>
    </xf>
    <xf numFmtId="0" fontId="11" fillId="11" borderId="13" xfId="0" applyFont="1" applyFill="1" applyBorder="1" applyAlignment="1">
      <alignment horizontal="center" vertical="center" wrapText="1"/>
    </xf>
    <xf numFmtId="0" fontId="11" fillId="11" borderId="14" xfId="0" applyFont="1" applyFill="1" applyBorder="1" applyAlignment="1">
      <alignment horizontal="center" vertical="center" wrapText="1"/>
    </xf>
    <xf numFmtId="0" fontId="19" fillId="0" borderId="0" xfId="5" applyFont="1" applyAlignment="1">
      <alignment horizontal="center" vertical="center" wrapText="1"/>
    </xf>
    <xf numFmtId="0" fontId="17" fillId="9" borderId="1" xfId="5" applyFont="1" applyFill="1" applyBorder="1" applyAlignment="1">
      <alignment horizontal="center" vertical="center"/>
    </xf>
    <xf numFmtId="0" fontId="17" fillId="9" borderId="2" xfId="5" applyFont="1" applyFill="1" applyBorder="1" applyAlignment="1">
      <alignment horizontal="center" vertical="center"/>
    </xf>
    <xf numFmtId="0" fontId="17" fillId="9" borderId="3" xfId="5" applyFont="1" applyFill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4" fillId="0" borderId="34" xfId="5" applyFont="1" applyBorder="1" applyAlignment="1">
      <alignment horizontal="center" vertical="center"/>
    </xf>
    <xf numFmtId="0" fontId="11" fillId="11" borderId="39" xfId="0" applyFont="1" applyFill="1" applyBorder="1" applyAlignment="1">
      <alignment horizontal="left" vertical="center"/>
    </xf>
    <xf numFmtId="0" fontId="11" fillId="11" borderId="40" xfId="0" applyFont="1" applyFill="1" applyBorder="1" applyAlignment="1">
      <alignment horizontal="left" vertical="center"/>
    </xf>
    <xf numFmtId="0" fontId="17" fillId="11" borderId="6" xfId="5" applyFont="1" applyFill="1" applyBorder="1" applyAlignment="1">
      <alignment horizontal="center" vertical="center" wrapText="1"/>
    </xf>
    <xf numFmtId="0" fontId="6" fillId="11" borderId="9" xfId="5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/>
    </xf>
    <xf numFmtId="0" fontId="4" fillId="0" borderId="0" xfId="5" applyFont="1" applyAlignment="1">
      <alignment horizontal="center"/>
    </xf>
    <xf numFmtId="0" fontId="6" fillId="0" borderId="0" xfId="5" applyFont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" fillId="7" borderId="16" xfId="6" applyFill="1" applyBorder="1" applyAlignment="1">
      <alignment horizontal="left" indent="3"/>
    </xf>
    <xf numFmtId="0" fontId="3" fillId="7" borderId="0" xfId="6" applyFill="1" applyAlignment="1">
      <alignment horizontal="left" indent="3"/>
    </xf>
    <xf numFmtId="0" fontId="3" fillId="7" borderId="29" xfId="6" applyFill="1" applyBorder="1" applyAlignment="1">
      <alignment horizontal="left" indent="3"/>
    </xf>
    <xf numFmtId="0" fontId="11" fillId="0" borderId="28" xfId="6" applyFont="1" applyBorder="1"/>
    <xf numFmtId="0" fontId="11" fillId="0" borderId="13" xfId="6" applyFont="1" applyBorder="1"/>
    <xf numFmtId="0" fontId="3" fillId="0" borderId="13" xfId="6" applyBorder="1"/>
    <xf numFmtId="0" fontId="11" fillId="8" borderId="10" xfId="6" applyFont="1" applyFill="1" applyBorder="1"/>
    <xf numFmtId="0" fontId="11" fillId="8" borderId="7" xfId="6" applyFont="1" applyFill="1" applyBorder="1"/>
    <xf numFmtId="0" fontId="11" fillId="0" borderId="24" xfId="6" applyFont="1" applyBorder="1" applyAlignment="1">
      <alignment horizontal="center"/>
    </xf>
    <xf numFmtId="0" fontId="11" fillId="0" borderId="25" xfId="6" applyFont="1" applyBorder="1" applyAlignment="1">
      <alignment horizontal="center"/>
    </xf>
    <xf numFmtId="0" fontId="3" fillId="0" borderId="25" xfId="6" applyBorder="1" applyAlignment="1">
      <alignment horizontal="center"/>
    </xf>
    <xf numFmtId="0" fontId="3" fillId="7" borderId="16" xfId="6" applyFill="1" applyBorder="1"/>
    <xf numFmtId="0" fontId="3" fillId="7" borderId="0" xfId="6" applyFill="1"/>
    <xf numFmtId="0" fontId="3" fillId="7" borderId="29" xfId="6" applyFill="1" applyBorder="1"/>
    <xf numFmtId="0" fontId="11" fillId="0" borderId="28" xfId="6" applyFont="1" applyBorder="1" applyAlignment="1">
      <alignment horizontal="left"/>
    </xf>
    <xf numFmtId="0" fontId="11" fillId="0" borderId="13" xfId="6" applyFont="1" applyBorder="1" applyAlignment="1">
      <alignment horizontal="left"/>
    </xf>
    <xf numFmtId="0" fontId="15" fillId="0" borderId="10" xfId="6" applyFont="1" applyBorder="1"/>
    <xf numFmtId="0" fontId="16" fillId="0" borderId="7" xfId="6" applyFont="1" applyBorder="1"/>
    <xf numFmtId="170" fontId="15" fillId="0" borderId="12" xfId="6" applyNumberFormat="1" applyFont="1" applyBorder="1" applyAlignment="1">
      <alignment shrinkToFit="1"/>
    </xf>
    <xf numFmtId="170" fontId="15" fillId="0" borderId="15" xfId="6" applyNumberFormat="1" applyFont="1" applyBorder="1" applyAlignment="1">
      <alignment shrinkToFit="1"/>
    </xf>
    <xf numFmtId="0" fontId="11" fillId="0" borderId="10" xfId="6" applyFont="1" applyBorder="1" applyAlignment="1">
      <alignment horizontal="center"/>
    </xf>
    <xf numFmtId="0" fontId="11" fillId="0" borderId="7" xfId="6" applyFont="1" applyBorder="1" applyAlignment="1">
      <alignment horizontal="center"/>
    </xf>
    <xf numFmtId="0" fontId="3" fillId="0" borderId="12" xfId="6" applyBorder="1" applyAlignment="1">
      <alignment horizontal="center"/>
    </xf>
    <xf numFmtId="0" fontId="3" fillId="0" borderId="15" xfId="6" applyBorder="1" applyAlignment="1">
      <alignment horizontal="center"/>
    </xf>
    <xf numFmtId="0" fontId="3" fillId="6" borderId="24" xfId="6" applyFill="1" applyBorder="1"/>
    <xf numFmtId="0" fontId="3" fillId="6" borderId="25" xfId="6" applyFill="1" applyBorder="1"/>
    <xf numFmtId="0" fontId="3" fillId="6" borderId="26" xfId="6" applyFill="1" applyBorder="1"/>
    <xf numFmtId="0" fontId="3" fillId="6" borderId="27" xfId="6" applyFill="1" applyBorder="1"/>
    <xf numFmtId="0" fontId="11" fillId="7" borderId="10" xfId="6" applyFont="1" applyFill="1" applyBorder="1" applyAlignment="1">
      <alignment horizontal="left"/>
    </xf>
    <xf numFmtId="0" fontId="3" fillId="7" borderId="7" xfId="6" applyFill="1" applyBorder="1" applyAlignment="1">
      <alignment horizontal="left"/>
    </xf>
    <xf numFmtId="0" fontId="3" fillId="7" borderId="12" xfId="6" applyFill="1" applyBorder="1" applyAlignment="1">
      <alignment horizontal="center"/>
    </xf>
    <xf numFmtId="0" fontId="3" fillId="7" borderId="15" xfId="6" applyFill="1" applyBorder="1" applyAlignment="1">
      <alignment horizontal="center"/>
    </xf>
    <xf numFmtId="0" fontId="15" fillId="0" borderId="10" xfId="12" applyFont="1" applyBorder="1"/>
    <xf numFmtId="0" fontId="16" fillId="0" borderId="7" xfId="12" applyFont="1" applyBorder="1"/>
    <xf numFmtId="0" fontId="3" fillId="0" borderId="10" xfId="6" applyBorder="1" applyAlignment="1">
      <alignment horizontal="left"/>
    </xf>
    <xf numFmtId="0" fontId="11" fillId="0" borderId="7" xfId="6" applyFont="1" applyBorder="1" applyAlignment="1">
      <alignment horizontal="left"/>
    </xf>
    <xf numFmtId="166" fontId="3" fillId="0" borderId="12" xfId="7" applyNumberFormat="1" applyFont="1" applyFill="1" applyBorder="1" applyAlignment="1"/>
    <xf numFmtId="166" fontId="3" fillId="0" borderId="15" xfId="7" applyNumberFormat="1" applyFont="1" applyFill="1" applyBorder="1" applyAlignment="1"/>
    <xf numFmtId="166" fontId="11" fillId="7" borderId="12" xfId="7" applyNumberFormat="1" applyFont="1" applyFill="1" applyBorder="1" applyAlignment="1"/>
    <xf numFmtId="166" fontId="11" fillId="7" borderId="15" xfId="7" applyNumberFormat="1" applyFont="1" applyFill="1" applyBorder="1" applyAlignment="1"/>
    <xf numFmtId="0" fontId="3" fillId="0" borderId="10" xfId="6" applyBorder="1" applyAlignment="1">
      <alignment horizontal="center"/>
    </xf>
    <xf numFmtId="0" fontId="3" fillId="0" borderId="7" xfId="6" applyBorder="1" applyAlignment="1">
      <alignment horizontal="center"/>
    </xf>
    <xf numFmtId="0" fontId="11" fillId="7" borderId="10" xfId="6" applyFont="1" applyFill="1" applyBorder="1" applyAlignment="1">
      <alignment horizontal="center" vertical="center"/>
    </xf>
    <xf numFmtId="0" fontId="11" fillId="7" borderId="7" xfId="6" applyFont="1" applyFill="1" applyBorder="1" applyAlignment="1">
      <alignment horizontal="center" vertical="center"/>
    </xf>
    <xf numFmtId="0" fontId="3" fillId="0" borderId="7" xfId="6" applyBorder="1" applyAlignment="1">
      <alignment horizontal="left"/>
    </xf>
    <xf numFmtId="0" fontId="11" fillId="7" borderId="10" xfId="6" applyFont="1" applyFill="1" applyBorder="1" applyAlignment="1">
      <alignment horizontal="center"/>
    </xf>
    <xf numFmtId="0" fontId="11" fillId="7" borderId="7" xfId="6" applyFont="1" applyFill="1" applyBorder="1" applyAlignment="1">
      <alignment horizontal="center"/>
    </xf>
    <xf numFmtId="0" fontId="3" fillId="0" borderId="18" xfId="6" applyBorder="1" applyAlignment="1">
      <alignment horizontal="center"/>
    </xf>
    <xf numFmtId="0" fontId="3" fillId="0" borderId="19" xfId="6" applyBorder="1" applyAlignment="1">
      <alignment horizontal="center"/>
    </xf>
    <xf numFmtId="0" fontId="11" fillId="7" borderId="7" xfId="6" applyFont="1" applyFill="1" applyBorder="1" applyAlignment="1">
      <alignment horizontal="left"/>
    </xf>
    <xf numFmtId="0" fontId="3" fillId="0" borderId="21" xfId="6" applyBorder="1" applyAlignment="1">
      <alignment horizontal="left"/>
    </xf>
    <xf numFmtId="0" fontId="3" fillId="0" borderId="22" xfId="6" applyBorder="1" applyAlignment="1">
      <alignment horizontal="left"/>
    </xf>
    <xf numFmtId="0" fontId="12" fillId="7" borderId="10" xfId="6" applyFont="1" applyFill="1" applyBorder="1" applyAlignment="1">
      <alignment horizontal="left"/>
    </xf>
    <xf numFmtId="0" fontId="12" fillId="7" borderId="7" xfId="6" applyFont="1" applyFill="1" applyBorder="1" applyAlignment="1">
      <alignment horizontal="left"/>
    </xf>
    <xf numFmtId="0" fontId="7" fillId="0" borderId="8" xfId="6" applyFont="1" applyBorder="1" applyAlignment="1">
      <alignment horizontal="center"/>
    </xf>
    <xf numFmtId="0" fontId="7" fillId="0" borderId="6" xfId="6" applyFont="1" applyBorder="1" applyAlignment="1">
      <alignment horizontal="center"/>
    </xf>
    <xf numFmtId="0" fontId="8" fillId="6" borderId="6" xfId="6" applyFont="1" applyFill="1" applyBorder="1" applyAlignment="1">
      <alignment horizontal="center" vertical="center"/>
    </xf>
    <xf numFmtId="0" fontId="8" fillId="6" borderId="9" xfId="6" applyFont="1" applyFill="1" applyBorder="1" applyAlignment="1">
      <alignment horizontal="center" vertical="center"/>
    </xf>
    <xf numFmtId="0" fontId="9" fillId="0" borderId="10" xfId="6" applyFont="1" applyBorder="1" applyAlignment="1">
      <alignment horizontal="center" vertical="center" wrapText="1"/>
    </xf>
    <xf numFmtId="0" fontId="9" fillId="0" borderId="7" xfId="6" applyFont="1" applyBorder="1" applyAlignment="1">
      <alignment horizontal="center" vertical="center" wrapText="1"/>
    </xf>
    <xf numFmtId="15" fontId="3" fillId="0" borderId="7" xfId="6" applyNumberFormat="1" applyBorder="1" applyAlignment="1">
      <alignment horizontal="center"/>
    </xf>
    <xf numFmtId="0" fontId="3" fillId="0" borderId="11" xfId="6" applyBorder="1" applyAlignment="1">
      <alignment horizontal="center"/>
    </xf>
    <xf numFmtId="0" fontId="3" fillId="0" borderId="12" xfId="6" applyBorder="1" applyAlignment="1">
      <alignment horizontal="center" vertical="center"/>
    </xf>
    <xf numFmtId="0" fontId="3" fillId="0" borderId="13" xfId="6" applyBorder="1" applyAlignment="1">
      <alignment horizontal="center" vertical="center"/>
    </xf>
    <xf numFmtId="0" fontId="3" fillId="0" borderId="14" xfId="6" applyBorder="1" applyAlignment="1">
      <alignment horizontal="center" vertical="center"/>
    </xf>
    <xf numFmtId="0" fontId="10" fillId="0" borderId="12" xfId="6" applyFont="1" applyBorder="1" applyAlignment="1">
      <alignment horizontal="center" vertical="center" wrapText="1"/>
    </xf>
    <xf numFmtId="0" fontId="10" fillId="0" borderId="13" xfId="6" applyFont="1" applyBorder="1" applyAlignment="1">
      <alignment horizontal="center" vertical="center" wrapText="1"/>
    </xf>
    <xf numFmtId="0" fontId="10" fillId="0" borderId="15" xfId="6" applyFont="1" applyBorder="1" applyAlignment="1">
      <alignment horizontal="center" vertical="center" wrapText="1"/>
    </xf>
    <xf numFmtId="0" fontId="11" fillId="6" borderId="10" xfId="6" applyFont="1" applyFill="1" applyBorder="1" applyAlignment="1">
      <alignment horizontal="center" vertical="center"/>
    </xf>
    <xf numFmtId="0" fontId="11" fillId="6" borderId="7" xfId="6" applyFont="1" applyFill="1" applyBorder="1" applyAlignment="1">
      <alignment horizontal="center" vertical="center"/>
    </xf>
    <xf numFmtId="0" fontId="11" fillId="3" borderId="45" xfId="4" applyFont="1" applyBorder="1" applyAlignment="1">
      <alignment horizontal="center"/>
    </xf>
    <xf numFmtId="0" fontId="11" fillId="3" borderId="4" xfId="4" applyFont="1" applyBorder="1" applyAlignment="1">
      <alignment horizontal="center"/>
    </xf>
    <xf numFmtId="0" fontId="0" fillId="11" borderId="34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37" xfId="0" applyFill="1" applyBorder="1" applyAlignment="1">
      <alignment horizontal="center"/>
    </xf>
    <xf numFmtId="0" fontId="11" fillId="2" borderId="45" xfId="3" applyFont="1" applyBorder="1" applyAlignment="1">
      <alignment horizontal="center" wrapText="1"/>
    </xf>
    <xf numFmtId="0" fontId="11" fillId="2" borderId="4" xfId="3" applyFont="1" applyBorder="1" applyAlignment="1">
      <alignment horizontal="center" wrapText="1"/>
    </xf>
    <xf numFmtId="0" fontId="11" fillId="2" borderId="5" xfId="3" applyFont="1" applyBorder="1" applyAlignment="1">
      <alignment horizontal="center" wrapText="1"/>
    </xf>
    <xf numFmtId="0" fontId="0" fillId="11" borderId="2" xfId="0" applyFill="1" applyBorder="1" applyAlignment="1">
      <alignment horizontal="center"/>
    </xf>
    <xf numFmtId="0" fontId="0" fillId="14" borderId="39" xfId="0" applyFill="1" applyBorder="1" applyAlignment="1">
      <alignment horizontal="center"/>
    </xf>
    <xf numFmtId="0" fontId="0" fillId="14" borderId="40" xfId="0" applyFill="1" applyBorder="1" applyAlignment="1">
      <alignment horizontal="center"/>
    </xf>
    <xf numFmtId="0" fontId="0" fillId="14" borderId="41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48" xfId="0" applyFill="1" applyBorder="1" applyAlignment="1">
      <alignment horizontal="center"/>
    </xf>
    <xf numFmtId="0" fontId="0" fillId="7" borderId="49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11" fillId="11" borderId="2" xfId="0" applyFont="1" applyFill="1" applyBorder="1" applyAlignment="1">
      <alignment horizontal="center"/>
    </xf>
    <xf numFmtId="0" fontId="0" fillId="11" borderId="33" xfId="0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0" fontId="0" fillId="11" borderId="36" xfId="0" applyFill="1" applyBorder="1" applyAlignment="1">
      <alignment horizontal="center"/>
    </xf>
    <xf numFmtId="0" fontId="0" fillId="11" borderId="35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0" fillId="11" borderId="3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4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2" borderId="1" xfId="3" applyFont="1" applyBorder="1" applyAlignment="1">
      <alignment horizontal="center" wrapText="1"/>
    </xf>
    <xf numFmtId="0" fontId="11" fillId="2" borderId="2" xfId="3" applyFont="1" applyBorder="1" applyAlignment="1">
      <alignment horizontal="center" wrapText="1"/>
    </xf>
    <xf numFmtId="0" fontId="11" fillId="2" borderId="3" xfId="3" applyFont="1" applyBorder="1" applyAlignment="1">
      <alignment horizontal="center" wrapText="1"/>
    </xf>
    <xf numFmtId="14" fontId="11" fillId="0" borderId="13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52" xfId="0" applyFont="1" applyBorder="1" applyAlignment="1">
      <alignment horizontal="center" wrapText="1"/>
    </xf>
    <xf numFmtId="0" fontId="11" fillId="0" borderId="43" xfId="0" applyFont="1" applyBorder="1" applyAlignment="1">
      <alignment horizontal="center" wrapText="1"/>
    </xf>
    <xf numFmtId="0" fontId="11" fillId="0" borderId="44" xfId="0" applyFont="1" applyBorder="1" applyAlignment="1">
      <alignment horizontal="center" wrapText="1"/>
    </xf>
    <xf numFmtId="0" fontId="19" fillId="15" borderId="7" xfId="5" applyFont="1" applyFill="1" applyBorder="1" applyAlignment="1">
      <alignment horizontal="right" vertical="center" wrapText="1"/>
    </xf>
    <xf numFmtId="0" fontId="19" fillId="15" borderId="36" xfId="5" applyFont="1" applyFill="1" applyBorder="1" applyAlignment="1">
      <alignment horizontal="right" vertical="center" wrapText="1"/>
    </xf>
    <xf numFmtId="0" fontId="19" fillId="15" borderId="37" xfId="5" applyFont="1" applyFill="1" applyBorder="1" applyAlignment="1">
      <alignment horizontal="right" vertical="center" wrapText="1"/>
    </xf>
    <xf numFmtId="0" fontId="19" fillId="15" borderId="65" xfId="5" applyFont="1" applyFill="1" applyBorder="1" applyAlignment="1">
      <alignment horizontal="right" vertical="center" wrapText="1"/>
    </xf>
    <xf numFmtId="0" fontId="19" fillId="15" borderId="67" xfId="5" applyFont="1" applyFill="1" applyBorder="1" applyAlignment="1">
      <alignment horizontal="center" vertical="center" wrapText="1"/>
    </xf>
    <xf numFmtId="0" fontId="19" fillId="15" borderId="68" xfId="5" applyFont="1" applyFill="1" applyBorder="1" applyAlignment="1">
      <alignment horizontal="center" vertical="center" wrapText="1"/>
    </xf>
    <xf numFmtId="0" fontId="6" fillId="9" borderId="69" xfId="5" applyFont="1" applyFill="1" applyBorder="1"/>
    <xf numFmtId="0" fontId="6" fillId="9" borderId="70" xfId="5" applyFont="1" applyFill="1" applyBorder="1"/>
    <xf numFmtId="0" fontId="4" fillId="0" borderId="8" xfId="5" applyFont="1" applyBorder="1" applyAlignment="1">
      <alignment horizontal="center" vertical="center"/>
    </xf>
    <xf numFmtId="0" fontId="4" fillId="0" borderId="6" xfId="5" applyFont="1" applyBorder="1" applyAlignment="1">
      <alignment horizontal="center" vertical="center"/>
    </xf>
    <xf numFmtId="0" fontId="4" fillId="0" borderId="9" xfId="5" applyFont="1" applyBorder="1" applyAlignment="1">
      <alignment horizontal="center" vertical="center"/>
    </xf>
    <xf numFmtId="0" fontId="4" fillId="0" borderId="48" xfId="5" applyFont="1" applyBorder="1" applyAlignment="1">
      <alignment horizontal="center" vertical="center"/>
    </xf>
    <xf numFmtId="0" fontId="4" fillId="0" borderId="49" xfId="5" applyFont="1" applyBorder="1" applyAlignment="1">
      <alignment horizontal="center" vertical="center"/>
    </xf>
    <xf numFmtId="0" fontId="4" fillId="0" borderId="50" xfId="5" applyFont="1" applyBorder="1" applyAlignment="1">
      <alignment horizontal="center" vertical="center"/>
    </xf>
    <xf numFmtId="0" fontId="11" fillId="10" borderId="12" xfId="0" applyFont="1" applyFill="1" applyBorder="1" applyAlignment="1">
      <alignment horizontal="center"/>
    </xf>
    <xf numFmtId="0" fontId="11" fillId="10" borderId="13" xfId="0" applyFont="1" applyFill="1" applyBorder="1" applyAlignment="1">
      <alignment horizontal="center"/>
    </xf>
    <xf numFmtId="0" fontId="11" fillId="10" borderId="14" xfId="0" applyFont="1" applyFill="1" applyBorder="1" applyAlignment="1">
      <alignment horizontal="center"/>
    </xf>
    <xf numFmtId="0" fontId="11" fillId="10" borderId="52" xfId="0" applyFont="1" applyFill="1" applyBorder="1" applyAlignment="1">
      <alignment horizontal="center"/>
    </xf>
    <xf numFmtId="0" fontId="11" fillId="10" borderId="43" xfId="0" applyFont="1" applyFill="1" applyBorder="1" applyAlignment="1">
      <alignment horizontal="center"/>
    </xf>
    <xf numFmtId="0" fontId="11" fillId="10" borderId="44" xfId="0" applyFont="1" applyFill="1" applyBorder="1" applyAlignment="1">
      <alignment horizontal="center"/>
    </xf>
    <xf numFmtId="0" fontId="19" fillId="15" borderId="54" xfId="5" applyFont="1" applyFill="1" applyBorder="1" applyAlignment="1">
      <alignment horizontal="center" vertical="center" wrapText="1"/>
    </xf>
    <xf numFmtId="0" fontId="6" fillId="9" borderId="58" xfId="5" applyFont="1" applyFill="1" applyBorder="1"/>
    <xf numFmtId="14" fontId="0" fillId="0" borderId="12" xfId="0" applyNumberFormat="1" applyBorder="1" applyAlignment="1">
      <alignment horizontal="left" vertical="center" wrapText="1"/>
    </xf>
    <xf numFmtId="14" fontId="0" fillId="0" borderId="15" xfId="0" applyNumberFormat="1" applyBorder="1" applyAlignment="1">
      <alignment horizontal="left" vertical="center" wrapText="1"/>
    </xf>
    <xf numFmtId="0" fontId="17" fillId="9" borderId="1" xfId="5" applyFont="1" applyFill="1" applyBorder="1" applyAlignment="1">
      <alignment horizontal="center"/>
    </xf>
    <xf numFmtId="0" fontId="17" fillId="9" borderId="2" xfId="5" applyFont="1" applyFill="1" applyBorder="1" applyAlignment="1">
      <alignment horizontal="center"/>
    </xf>
    <xf numFmtId="0" fontId="17" fillId="9" borderId="3" xfId="5" applyFont="1" applyFill="1" applyBorder="1" applyAlignment="1">
      <alignment horizontal="center"/>
    </xf>
    <xf numFmtId="0" fontId="4" fillId="0" borderId="34" xfId="5" applyFont="1" applyBorder="1" applyAlignment="1">
      <alignment horizontal="center"/>
    </xf>
    <xf numFmtId="0" fontId="0" fillId="0" borderId="53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11" fillId="10" borderId="12" xfId="0" applyFont="1" applyFill="1" applyBorder="1" applyAlignment="1">
      <alignment horizontal="center" wrapText="1"/>
    </xf>
    <xf numFmtId="0" fontId="11" fillId="10" borderId="13" xfId="0" applyFont="1" applyFill="1" applyBorder="1" applyAlignment="1">
      <alignment horizontal="center" wrapText="1"/>
    </xf>
    <xf numFmtId="0" fontId="11" fillId="10" borderId="14" xfId="0" applyFont="1" applyFill="1" applyBorder="1" applyAlignment="1">
      <alignment horizontal="center" wrapText="1"/>
    </xf>
    <xf numFmtId="0" fontId="11" fillId="10" borderId="12" xfId="0" applyFont="1" applyFill="1" applyBorder="1" applyAlignment="1">
      <alignment horizontal="center" vertical="center" wrapText="1"/>
    </xf>
    <xf numFmtId="0" fontId="11" fillId="10" borderId="13" xfId="0" applyFont="1" applyFill="1" applyBorder="1" applyAlignment="1">
      <alignment horizontal="center" vertical="center" wrapText="1"/>
    </xf>
    <xf numFmtId="0" fontId="11" fillId="10" borderId="14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10" borderId="12" xfId="0" applyFont="1" applyFill="1" applyBorder="1" applyAlignment="1">
      <alignment horizontal="center" vertical="center"/>
    </xf>
    <xf numFmtId="0" fontId="11" fillId="10" borderId="13" xfId="0" applyFont="1" applyFill="1" applyBorder="1" applyAlignment="1">
      <alignment horizontal="center" vertical="center"/>
    </xf>
    <xf numFmtId="0" fontId="11" fillId="10" borderId="14" xfId="0" applyFont="1" applyFill="1" applyBorder="1" applyAlignment="1">
      <alignment horizontal="center" vertical="center"/>
    </xf>
    <xf numFmtId="0" fontId="19" fillId="15" borderId="12" xfId="5" applyFont="1" applyFill="1" applyBorder="1" applyAlignment="1">
      <alignment horizontal="right" vertical="center" wrapText="1"/>
    </xf>
    <xf numFmtId="0" fontId="19" fillId="15" borderId="13" xfId="5" applyFont="1" applyFill="1" applyBorder="1" applyAlignment="1">
      <alignment horizontal="right" vertical="center" wrapText="1"/>
    </xf>
    <xf numFmtId="0" fontId="19" fillId="15" borderId="15" xfId="5" applyFont="1" applyFill="1" applyBorder="1" applyAlignment="1">
      <alignment horizontal="right" vertical="center" wrapText="1"/>
    </xf>
    <xf numFmtId="0" fontId="19" fillId="15" borderId="42" xfId="5" applyFont="1" applyFill="1" applyBorder="1" applyAlignment="1">
      <alignment horizontal="right" vertical="center" wrapText="1"/>
    </xf>
    <xf numFmtId="0" fontId="19" fillId="15" borderId="43" xfId="5" applyFont="1" applyFill="1" applyBorder="1" applyAlignment="1">
      <alignment horizontal="right" vertical="center" wrapText="1"/>
    </xf>
    <xf numFmtId="0" fontId="19" fillId="15" borderId="71" xfId="5" applyFont="1" applyFill="1" applyBorder="1" applyAlignment="1">
      <alignment horizontal="right" vertical="center" wrapText="1"/>
    </xf>
    <xf numFmtId="0" fontId="19" fillId="15" borderId="1" xfId="5" applyFont="1" applyFill="1" applyBorder="1" applyAlignment="1">
      <alignment horizontal="center" vertical="center" wrapText="1"/>
    </xf>
    <xf numFmtId="0" fontId="19" fillId="15" borderId="2" xfId="5" applyFont="1" applyFill="1" applyBorder="1" applyAlignment="1">
      <alignment horizontal="center" vertical="center" wrapText="1"/>
    </xf>
    <xf numFmtId="0" fontId="19" fillId="15" borderId="3" xfId="5" applyFont="1" applyFill="1" applyBorder="1" applyAlignment="1">
      <alignment horizontal="center" vertical="center" wrapText="1"/>
    </xf>
    <xf numFmtId="0" fontId="4" fillId="0" borderId="33" xfId="5" applyFont="1" applyBorder="1" applyAlignment="1">
      <alignment horizontal="center" vertical="center"/>
    </xf>
    <xf numFmtId="0" fontId="4" fillId="0" borderId="35" xfId="5" applyFont="1" applyBorder="1" applyAlignment="1">
      <alignment horizontal="center" vertical="center"/>
    </xf>
    <xf numFmtId="0" fontId="4" fillId="0" borderId="36" xfId="5" applyFont="1" applyBorder="1" applyAlignment="1">
      <alignment horizontal="center" vertical="center"/>
    </xf>
    <xf numFmtId="0" fontId="4" fillId="0" borderId="37" xfId="5" applyFont="1" applyBorder="1" applyAlignment="1">
      <alignment horizontal="center" vertical="center"/>
    </xf>
    <xf numFmtId="0" fontId="4" fillId="0" borderId="38" xfId="5" applyFont="1" applyBorder="1" applyAlignment="1">
      <alignment horizontal="center" vertical="center"/>
    </xf>
  </cellXfs>
  <cellStyles count="14">
    <cellStyle name="20% - Énfasis1" xfId="3" builtinId="30"/>
    <cellStyle name="20% - Énfasis3" xfId="4" builtinId="38"/>
    <cellStyle name="Millares 2" xfId="9" xr:uid="{64337D7E-2EFF-46F7-9B0C-5AA54ABECAE0}"/>
    <cellStyle name="Millares 4" xfId="7" xr:uid="{7D1E7BCE-C93D-4EFA-9D45-8AB356358B7E}"/>
    <cellStyle name="Moneda" xfId="1" builtinId="4"/>
    <cellStyle name="Moneda 3 2" xfId="8" xr:uid="{7263FBE1-0E67-485E-9546-325BD1B8D633}"/>
    <cellStyle name="Normal" xfId="0" builtinId="0"/>
    <cellStyle name="Normal 2 2 2" xfId="10" xr:uid="{570AC2C6-0CC8-4528-98FA-625F3795A1FA}"/>
    <cellStyle name="Normal 2 2 2 2" xfId="13" xr:uid="{EF71D626-63E6-451F-BA1D-363987C8FAB1}"/>
    <cellStyle name="Normal 3 2" xfId="6" xr:uid="{AAB4B724-C5BD-4381-8231-2DDB29C173FD}"/>
    <cellStyle name="Normal 3 2 2" xfId="12" xr:uid="{51F4675D-9075-4A0D-8526-8AA2CE34A31B}"/>
    <cellStyle name="Normal 4" xfId="5" xr:uid="{D96FC140-8C41-4E9A-9E8A-649C68B6F108}"/>
    <cellStyle name="Porcentaje" xfId="2" builtinId="5"/>
    <cellStyle name="Porcentaje 2 3" xfId="11" xr:uid="{3F293C09-373C-4013-9144-CE4C52A171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47628</xdr:rowOff>
    </xdr:from>
    <xdr:to>
      <xdr:col>2</xdr:col>
      <xdr:colOff>1845470</xdr:colOff>
      <xdr:row>1</xdr:row>
      <xdr:rowOff>844304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E536B5F-BFE4-4A67-9038-2E8E5C24AE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83369" y="161925"/>
          <a:ext cx="2333626" cy="0"/>
        </a:xfrm>
        <a:prstGeom prst="rect">
          <a:avLst/>
        </a:prstGeom>
      </xdr:spPr>
    </xdr:pic>
    <xdr:clientData/>
  </xdr:twoCellAnchor>
  <xdr:twoCellAnchor>
    <xdr:from>
      <xdr:col>2</xdr:col>
      <xdr:colOff>3345656</xdr:colOff>
      <xdr:row>1</xdr:row>
      <xdr:rowOff>71436</xdr:rowOff>
    </xdr:from>
    <xdr:to>
      <xdr:col>3</xdr:col>
      <xdr:colOff>547687</xdr:colOff>
      <xdr:row>1</xdr:row>
      <xdr:rowOff>833437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A2E29B8-615A-4ADF-A8A3-0694C01DD267}"/>
            </a:ext>
          </a:extLst>
        </xdr:cNvPr>
        <xdr:cNvSpPr txBox="1"/>
      </xdr:nvSpPr>
      <xdr:spPr>
        <a:xfrm>
          <a:off x="4117181" y="161925"/>
          <a:ext cx="1993106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219075</xdr:colOff>
          <xdr:row>1</xdr:row>
          <xdr:rowOff>209550</xdr:rowOff>
        </xdr:from>
        <xdr:to>
          <xdr:col>35</xdr:col>
          <xdr:colOff>219075</xdr:colOff>
          <xdr:row>1</xdr:row>
          <xdr:rowOff>647700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GENERAR INSUMOS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107157</xdr:colOff>
      <xdr:row>1</xdr:row>
      <xdr:rowOff>47625</xdr:rowOff>
    </xdr:from>
    <xdr:to>
      <xdr:col>1</xdr:col>
      <xdr:colOff>2440783</xdr:colOff>
      <xdr:row>1</xdr:row>
      <xdr:rowOff>844301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0260B9-FA3C-4DB1-9CD8-CA6E88BE28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9082" y="247650"/>
          <a:ext cx="2333626" cy="796676"/>
        </a:xfrm>
        <a:prstGeom prst="rect">
          <a:avLst/>
        </a:prstGeom>
      </xdr:spPr>
    </xdr:pic>
    <xdr:clientData/>
  </xdr:twoCellAnchor>
  <xdr:twoCellAnchor>
    <xdr:from>
      <xdr:col>3</xdr:col>
      <xdr:colOff>892969</xdr:colOff>
      <xdr:row>1</xdr:row>
      <xdr:rowOff>71438</xdr:rowOff>
    </xdr:from>
    <xdr:to>
      <xdr:col>6</xdr:col>
      <xdr:colOff>154782</xdr:colOff>
      <xdr:row>1</xdr:row>
      <xdr:rowOff>833439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50B8B4D-0536-4425-99A9-8EAC3B678AC2}"/>
            </a:ext>
          </a:extLst>
        </xdr:cNvPr>
        <xdr:cNvSpPr txBox="1"/>
      </xdr:nvSpPr>
      <xdr:spPr>
        <a:xfrm>
          <a:off x="4388644" y="271463"/>
          <a:ext cx="1985963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127000</xdr:rowOff>
    </xdr:from>
    <xdr:to>
      <xdr:col>3</xdr:col>
      <xdr:colOff>232833</xdr:colOff>
      <xdr:row>1</xdr:row>
      <xdr:rowOff>679795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A0C031-1DDC-4E25-A81D-E7B134EACC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28600" y="327025"/>
          <a:ext cx="1613958" cy="552795"/>
        </a:xfrm>
        <a:prstGeom prst="rect">
          <a:avLst/>
        </a:prstGeom>
      </xdr:spPr>
    </xdr:pic>
    <xdr:clientData/>
  </xdr:twoCellAnchor>
  <xdr:twoCellAnchor>
    <xdr:from>
      <xdr:col>3</xdr:col>
      <xdr:colOff>232833</xdr:colOff>
      <xdr:row>1</xdr:row>
      <xdr:rowOff>42333</xdr:rowOff>
    </xdr:from>
    <xdr:to>
      <xdr:col>4</xdr:col>
      <xdr:colOff>423334</xdr:colOff>
      <xdr:row>1</xdr:row>
      <xdr:rowOff>698500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5F4148C-75C8-4599-98B9-375ED56F7F1C}"/>
            </a:ext>
          </a:extLst>
        </xdr:cNvPr>
        <xdr:cNvSpPr txBox="1"/>
      </xdr:nvSpPr>
      <xdr:spPr>
        <a:xfrm>
          <a:off x="1842558" y="242358"/>
          <a:ext cx="1724026" cy="6561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1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1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1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1092A5-846F-4614-9B1C-762BFF01BC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2321719</xdr:colOff>
      <xdr:row>1</xdr:row>
      <xdr:rowOff>47625</xdr:rowOff>
    </xdr:from>
    <xdr:to>
      <xdr:col>3</xdr:col>
      <xdr:colOff>797719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B832B09D-CF91-4BA9-965A-958404EDA011}"/>
            </a:ext>
          </a:extLst>
        </xdr:cNvPr>
        <xdr:cNvSpPr txBox="1"/>
      </xdr:nvSpPr>
      <xdr:spPr>
        <a:xfrm>
          <a:off x="3855244" y="247650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1038225</xdr:colOff>
      <xdr:row>26</xdr:row>
      <xdr:rowOff>323850</xdr:rowOff>
    </xdr:from>
    <xdr:ext cx="10058400" cy="116586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FBB50171-71FF-4A1C-B876-88329316D7DD}"/>
            </a:ext>
          </a:extLst>
        </xdr:cNvPr>
        <xdr:cNvSpPr/>
      </xdr:nvSpPr>
      <xdr:spPr>
        <a:xfrm>
          <a:off x="1238250" y="8143875"/>
          <a:ext cx="10058400" cy="1165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0EC285-1D8F-4E1A-A600-8BF60B7EB4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1088571</xdr:colOff>
      <xdr:row>1</xdr:row>
      <xdr:rowOff>54428</xdr:rowOff>
    </xdr:from>
    <xdr:to>
      <xdr:col>5</xdr:col>
      <xdr:colOff>273844</xdr:colOff>
      <xdr:row>1</xdr:row>
      <xdr:rowOff>816429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AF02B1F-B9FA-4EB5-B8D1-6F272042170F}"/>
            </a:ext>
          </a:extLst>
        </xdr:cNvPr>
        <xdr:cNvSpPr txBox="1"/>
      </xdr:nvSpPr>
      <xdr:spPr>
        <a:xfrm>
          <a:off x="4784271" y="197303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EA31D1-5B71-4D67-B999-D90C3EFBF5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2381250</xdr:colOff>
      <xdr:row>1</xdr:row>
      <xdr:rowOff>59532</xdr:rowOff>
    </xdr:from>
    <xdr:to>
      <xdr:col>3</xdr:col>
      <xdr:colOff>857250</xdr:colOff>
      <xdr:row>1</xdr:row>
      <xdr:rowOff>821533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F39FD74-7588-4937-8D52-239979FB7CE8}"/>
            </a:ext>
          </a:extLst>
        </xdr:cNvPr>
        <xdr:cNvSpPr txBox="1"/>
      </xdr:nvSpPr>
      <xdr:spPr>
        <a:xfrm>
          <a:off x="3914775" y="259557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1038225</xdr:colOff>
      <xdr:row>35</xdr:row>
      <xdr:rowOff>323850</xdr:rowOff>
    </xdr:from>
    <xdr:ext cx="10058400" cy="116586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CBE43168-223C-45C1-898F-0D0FC073628A}"/>
            </a:ext>
          </a:extLst>
        </xdr:cNvPr>
        <xdr:cNvSpPr/>
      </xdr:nvSpPr>
      <xdr:spPr>
        <a:xfrm>
          <a:off x="1238250" y="11544300"/>
          <a:ext cx="10058400" cy="1165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C90984-E7B6-46FC-8975-8B6FDA043A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911679</xdr:colOff>
      <xdr:row>1</xdr:row>
      <xdr:rowOff>27214</xdr:rowOff>
    </xdr:from>
    <xdr:to>
      <xdr:col>5</xdr:col>
      <xdr:colOff>96952</xdr:colOff>
      <xdr:row>1</xdr:row>
      <xdr:rowOff>789215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C21BD24D-7A11-478D-B8A0-3FBBC8424F44}"/>
            </a:ext>
          </a:extLst>
        </xdr:cNvPr>
        <xdr:cNvSpPr txBox="1"/>
      </xdr:nvSpPr>
      <xdr:spPr>
        <a:xfrm>
          <a:off x="4607379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BBD163-617A-432B-9AF6-7535494BB4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2274094</xdr:colOff>
      <xdr:row>1</xdr:row>
      <xdr:rowOff>23813</xdr:rowOff>
    </xdr:from>
    <xdr:to>
      <xdr:col>3</xdr:col>
      <xdr:colOff>750094</xdr:colOff>
      <xdr:row>1</xdr:row>
      <xdr:rowOff>785814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5AF8795-1F93-4BB6-B1B4-79660640DCB2}"/>
            </a:ext>
          </a:extLst>
        </xdr:cNvPr>
        <xdr:cNvSpPr txBox="1"/>
      </xdr:nvSpPr>
      <xdr:spPr>
        <a:xfrm>
          <a:off x="3807619" y="223838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6AD6E9-553F-43D7-8F35-6A4DC656BF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4901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76</xdr:row>
      <xdr:rowOff>381000</xdr:rowOff>
    </xdr:from>
    <xdr:to>
      <xdr:col>7</xdr:col>
      <xdr:colOff>892631</xdr:colOff>
      <xdr:row>77</xdr:row>
      <xdr:rowOff>706659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972F77-1CEA-4AD7-9FD0-C69EBB2AA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025" y="20040600"/>
          <a:ext cx="9769931" cy="3211734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2AAE395-3BDD-45D4-B7F8-4B78495C8EBF}"/>
            </a:ext>
          </a:extLst>
        </xdr:cNvPr>
        <xdr:cNvSpPr txBox="1"/>
      </xdr:nvSpPr>
      <xdr:spPr>
        <a:xfrm>
          <a:off x="49638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122464</xdr:colOff>
      <xdr:row>77</xdr:row>
      <xdr:rowOff>625929</xdr:rowOff>
    </xdr:from>
    <xdr:to>
      <xdr:col>4</xdr:col>
      <xdr:colOff>274238</xdr:colOff>
      <xdr:row>77</xdr:row>
      <xdr:rowOff>4122092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64F8FF-116E-41EF-AA8D-50AF7DC5B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2489" y="23171604"/>
          <a:ext cx="5257174" cy="3496163"/>
        </a:xfrm>
        <a:prstGeom prst="rect">
          <a:avLst/>
        </a:prstGeom>
      </xdr:spPr>
    </xdr:pic>
    <xdr:clientData/>
  </xdr:twoCellAnchor>
  <xdr:twoCellAnchor editAs="oneCell">
    <xdr:from>
      <xdr:col>4</xdr:col>
      <xdr:colOff>449034</xdr:colOff>
      <xdr:row>77</xdr:row>
      <xdr:rowOff>789214</xdr:rowOff>
    </xdr:from>
    <xdr:to>
      <xdr:col>7</xdr:col>
      <xdr:colOff>1704365</xdr:colOff>
      <xdr:row>77</xdr:row>
      <xdr:rowOff>4190114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6A6DE20-4CC1-4A65-9F73-D793D70F8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54459" y="23334889"/>
          <a:ext cx="5408231" cy="34009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F0C399-F78D-40B1-94E5-FBAE0967C3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2178844</xdr:colOff>
      <xdr:row>1</xdr:row>
      <xdr:rowOff>71438</xdr:rowOff>
    </xdr:from>
    <xdr:to>
      <xdr:col>3</xdr:col>
      <xdr:colOff>654844</xdr:colOff>
      <xdr:row>1</xdr:row>
      <xdr:rowOff>833439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05742A9-3405-4F63-9B2B-32B21F75A449}"/>
            </a:ext>
          </a:extLst>
        </xdr:cNvPr>
        <xdr:cNvSpPr txBox="1"/>
      </xdr:nvSpPr>
      <xdr:spPr>
        <a:xfrm>
          <a:off x="3712369" y="271463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C0308C-F1EF-430B-A8E5-0E81C28988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1292678</xdr:colOff>
      <xdr:row>1</xdr:row>
      <xdr:rowOff>54428</xdr:rowOff>
    </xdr:from>
    <xdr:to>
      <xdr:col>5</xdr:col>
      <xdr:colOff>477951</xdr:colOff>
      <xdr:row>1</xdr:row>
      <xdr:rowOff>816429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65D7B44-371C-4580-AC9D-4AB545F2EDB4}"/>
            </a:ext>
          </a:extLst>
        </xdr:cNvPr>
        <xdr:cNvSpPr txBox="1"/>
      </xdr:nvSpPr>
      <xdr:spPr>
        <a:xfrm>
          <a:off x="4988378" y="197303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C455CA-8EC9-40E7-B52D-1B86EE5245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2416969</xdr:colOff>
      <xdr:row>1</xdr:row>
      <xdr:rowOff>59531</xdr:rowOff>
    </xdr:from>
    <xdr:to>
      <xdr:col>3</xdr:col>
      <xdr:colOff>892969</xdr:colOff>
      <xdr:row>1</xdr:row>
      <xdr:rowOff>821532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F0E14CA-863F-4311-9914-184433953ACB}"/>
            </a:ext>
          </a:extLst>
        </xdr:cNvPr>
        <xdr:cNvSpPr txBox="1"/>
      </xdr:nvSpPr>
      <xdr:spPr>
        <a:xfrm>
          <a:off x="3950494" y="259556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4D9653-0DBC-4D6C-B520-5BE8DD163E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1265464</xdr:colOff>
      <xdr:row>1</xdr:row>
      <xdr:rowOff>27214</xdr:rowOff>
    </xdr:from>
    <xdr:to>
      <xdr:col>5</xdr:col>
      <xdr:colOff>450737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DFF7606-850A-41A2-B8D6-E02EB0669879}"/>
            </a:ext>
          </a:extLst>
        </xdr:cNvPr>
        <xdr:cNvSpPr txBox="1"/>
      </xdr:nvSpPr>
      <xdr:spPr>
        <a:xfrm>
          <a:off x="4961164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8A3AC6-0D15-4568-8F5D-C71E96FFC9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2464594</xdr:colOff>
      <xdr:row>1</xdr:row>
      <xdr:rowOff>71437</xdr:rowOff>
    </xdr:from>
    <xdr:to>
      <xdr:col>3</xdr:col>
      <xdr:colOff>940594</xdr:colOff>
      <xdr:row>1</xdr:row>
      <xdr:rowOff>833438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ABAE4EB-F337-4A3C-81E4-C02E471828A4}"/>
            </a:ext>
          </a:extLst>
        </xdr:cNvPr>
        <xdr:cNvSpPr txBox="1"/>
      </xdr:nvSpPr>
      <xdr:spPr>
        <a:xfrm>
          <a:off x="3998119" y="271462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EDBD6C-A3CA-40DF-8BA3-F2EB642765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1265464</xdr:colOff>
      <xdr:row>1</xdr:row>
      <xdr:rowOff>40821</xdr:rowOff>
    </xdr:from>
    <xdr:to>
      <xdr:col>5</xdr:col>
      <xdr:colOff>450737</xdr:colOff>
      <xdr:row>1</xdr:row>
      <xdr:rowOff>802822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1638F5D-FCEC-4D50-93E6-31158D1C612B}"/>
            </a:ext>
          </a:extLst>
        </xdr:cNvPr>
        <xdr:cNvSpPr txBox="1"/>
      </xdr:nvSpPr>
      <xdr:spPr>
        <a:xfrm>
          <a:off x="4961164" y="183696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02FF6B-BAC4-4E97-9CF1-140B50E0D2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2321720</xdr:colOff>
      <xdr:row>1</xdr:row>
      <xdr:rowOff>95250</xdr:rowOff>
    </xdr:from>
    <xdr:to>
      <xdr:col>3</xdr:col>
      <xdr:colOff>797720</xdr:colOff>
      <xdr:row>1</xdr:row>
      <xdr:rowOff>857251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E2D0B0C-C05E-4265-A038-19E9BF000837}"/>
            </a:ext>
          </a:extLst>
        </xdr:cNvPr>
        <xdr:cNvSpPr txBox="1"/>
      </xdr:nvSpPr>
      <xdr:spPr>
        <a:xfrm>
          <a:off x="3855245" y="295275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F3ADBF-16BE-48D3-8812-9F9469E4BB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1319892</xdr:colOff>
      <xdr:row>1</xdr:row>
      <xdr:rowOff>54428</xdr:rowOff>
    </xdr:from>
    <xdr:to>
      <xdr:col>5</xdr:col>
      <xdr:colOff>505165</xdr:colOff>
      <xdr:row>1</xdr:row>
      <xdr:rowOff>816429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9F5AF64-684E-4066-A0D0-038C4EA60DA2}"/>
            </a:ext>
          </a:extLst>
        </xdr:cNvPr>
        <xdr:cNvSpPr txBox="1"/>
      </xdr:nvSpPr>
      <xdr:spPr>
        <a:xfrm>
          <a:off x="5015592" y="197303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EB19D4-D5ED-44DD-8D6E-12E24B4BCD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2464594</xdr:colOff>
      <xdr:row>1</xdr:row>
      <xdr:rowOff>47625</xdr:rowOff>
    </xdr:from>
    <xdr:to>
      <xdr:col>3</xdr:col>
      <xdr:colOff>940594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E1AC888-094A-4AAB-A432-E929B37787B8}"/>
            </a:ext>
          </a:extLst>
        </xdr:cNvPr>
        <xdr:cNvSpPr txBox="1"/>
      </xdr:nvSpPr>
      <xdr:spPr>
        <a:xfrm>
          <a:off x="3998119" y="247650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96BACF-1070-45BE-8020-932D2ABAF2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1143000</xdr:colOff>
      <xdr:row>1</xdr:row>
      <xdr:rowOff>95250</xdr:rowOff>
    </xdr:from>
    <xdr:to>
      <xdr:col>5</xdr:col>
      <xdr:colOff>328273</xdr:colOff>
      <xdr:row>1</xdr:row>
      <xdr:rowOff>857251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113D4A9-4D28-439F-889F-FB0A8320D13A}"/>
            </a:ext>
          </a:extLst>
        </xdr:cNvPr>
        <xdr:cNvSpPr txBox="1"/>
      </xdr:nvSpPr>
      <xdr:spPr>
        <a:xfrm>
          <a:off x="4838700" y="238125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50DD71-2044-4103-A720-D98A2258BD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2369344</xdr:colOff>
      <xdr:row>1</xdr:row>
      <xdr:rowOff>83344</xdr:rowOff>
    </xdr:from>
    <xdr:to>
      <xdr:col>3</xdr:col>
      <xdr:colOff>845344</xdr:colOff>
      <xdr:row>1</xdr:row>
      <xdr:rowOff>845345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A5511EC-02FC-4D61-8ACC-F490F9B688D8}"/>
            </a:ext>
          </a:extLst>
        </xdr:cNvPr>
        <xdr:cNvSpPr txBox="1"/>
      </xdr:nvSpPr>
      <xdr:spPr>
        <a:xfrm>
          <a:off x="3902869" y="283369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0496DB-9BF8-4A5A-9054-ECAFDD6E26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1170214</xdr:colOff>
      <xdr:row>1</xdr:row>
      <xdr:rowOff>40821</xdr:rowOff>
    </xdr:from>
    <xdr:to>
      <xdr:col>5</xdr:col>
      <xdr:colOff>355487</xdr:colOff>
      <xdr:row>1</xdr:row>
      <xdr:rowOff>802822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36EA86C-DED9-4F0B-9E3B-077A4DFD3CAA}"/>
            </a:ext>
          </a:extLst>
        </xdr:cNvPr>
        <xdr:cNvSpPr txBox="1"/>
      </xdr:nvSpPr>
      <xdr:spPr>
        <a:xfrm>
          <a:off x="4865914" y="183696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C5A203-A65E-48ED-86F9-999969A57E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2452688</xdr:colOff>
      <xdr:row>1</xdr:row>
      <xdr:rowOff>47625</xdr:rowOff>
    </xdr:from>
    <xdr:to>
      <xdr:col>3</xdr:col>
      <xdr:colOff>928688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FC3C5A86-FABD-4AA0-A5C3-527541D62B4C}"/>
            </a:ext>
          </a:extLst>
        </xdr:cNvPr>
        <xdr:cNvSpPr txBox="1"/>
      </xdr:nvSpPr>
      <xdr:spPr>
        <a:xfrm>
          <a:off x="3986213" y="247650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AFC322-2A0B-4018-A193-7DF861EC11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1306286</xdr:colOff>
      <xdr:row>1</xdr:row>
      <xdr:rowOff>81642</xdr:rowOff>
    </xdr:from>
    <xdr:to>
      <xdr:col>5</xdr:col>
      <xdr:colOff>491559</xdr:colOff>
      <xdr:row>1</xdr:row>
      <xdr:rowOff>843643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A34C970-05D9-4F97-8EE3-DF74503A5C06}"/>
            </a:ext>
          </a:extLst>
        </xdr:cNvPr>
        <xdr:cNvSpPr txBox="1"/>
      </xdr:nvSpPr>
      <xdr:spPr>
        <a:xfrm>
          <a:off x="5001986" y="224517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C673DF-E955-4646-A255-0F2A60106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2238375</xdr:colOff>
      <xdr:row>1</xdr:row>
      <xdr:rowOff>59532</xdr:rowOff>
    </xdr:from>
    <xdr:to>
      <xdr:col>3</xdr:col>
      <xdr:colOff>714375</xdr:colOff>
      <xdr:row>1</xdr:row>
      <xdr:rowOff>821533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253E53E-348E-49D6-B977-78716C83DD8E}"/>
            </a:ext>
          </a:extLst>
        </xdr:cNvPr>
        <xdr:cNvSpPr txBox="1"/>
      </xdr:nvSpPr>
      <xdr:spPr>
        <a:xfrm>
          <a:off x="3771900" y="259557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E9DE74-645C-4DD7-8612-83BF239348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489857</xdr:colOff>
      <xdr:row>1</xdr:row>
      <xdr:rowOff>81642</xdr:rowOff>
    </xdr:from>
    <xdr:to>
      <xdr:col>4</xdr:col>
      <xdr:colOff>1022237</xdr:colOff>
      <xdr:row>1</xdr:row>
      <xdr:rowOff>843643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3B46D6E-1DCC-488A-A977-E47B7FBC8B98}"/>
            </a:ext>
          </a:extLst>
        </xdr:cNvPr>
        <xdr:cNvSpPr txBox="1"/>
      </xdr:nvSpPr>
      <xdr:spPr>
        <a:xfrm>
          <a:off x="4185557" y="224517"/>
          <a:ext cx="198970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E7DBD1-0FF5-4D0C-835E-13F511E01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2297906</xdr:colOff>
      <xdr:row>1</xdr:row>
      <xdr:rowOff>35719</xdr:rowOff>
    </xdr:from>
    <xdr:to>
      <xdr:col>3</xdr:col>
      <xdr:colOff>773906</xdr:colOff>
      <xdr:row>1</xdr:row>
      <xdr:rowOff>797720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F42AF21-EE77-4A9C-95E8-BBC2A1911A61}"/>
            </a:ext>
          </a:extLst>
        </xdr:cNvPr>
        <xdr:cNvSpPr txBox="1"/>
      </xdr:nvSpPr>
      <xdr:spPr>
        <a:xfrm>
          <a:off x="3831431" y="235744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576060-BECE-4798-B913-3ECE604567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1020535</xdr:colOff>
      <xdr:row>1</xdr:row>
      <xdr:rowOff>54427</xdr:rowOff>
    </xdr:from>
    <xdr:to>
      <xdr:col>5</xdr:col>
      <xdr:colOff>205808</xdr:colOff>
      <xdr:row>1</xdr:row>
      <xdr:rowOff>816428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5B29695-1D98-4687-A6A2-DE13D3F140A7}"/>
            </a:ext>
          </a:extLst>
        </xdr:cNvPr>
        <xdr:cNvSpPr txBox="1"/>
      </xdr:nvSpPr>
      <xdr:spPr>
        <a:xfrm>
          <a:off x="4716235" y="197302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AE46C7-0A8C-4D3C-BBFC-318BE00349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2369344</xdr:colOff>
      <xdr:row>1</xdr:row>
      <xdr:rowOff>83344</xdr:rowOff>
    </xdr:from>
    <xdr:to>
      <xdr:col>3</xdr:col>
      <xdr:colOff>845344</xdr:colOff>
      <xdr:row>1</xdr:row>
      <xdr:rowOff>845345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6AE7E97-3CA2-4782-947D-1455F47513B4}"/>
            </a:ext>
          </a:extLst>
        </xdr:cNvPr>
        <xdr:cNvSpPr txBox="1"/>
      </xdr:nvSpPr>
      <xdr:spPr>
        <a:xfrm>
          <a:off x="3902869" y="283369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3F1BCC-D2ED-4BF4-B6FA-1DA9633AD8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775607</xdr:colOff>
      <xdr:row>27</xdr:row>
      <xdr:rowOff>312964</xdr:rowOff>
    </xdr:from>
    <xdr:to>
      <xdr:col>7</xdr:col>
      <xdr:colOff>297837</xdr:colOff>
      <xdr:row>27</xdr:row>
      <xdr:rowOff>4437865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F0FA53-04C8-4CCF-B9C7-A900D02B3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632" y="8837839"/>
          <a:ext cx="8628130" cy="4124901"/>
        </a:xfrm>
        <a:prstGeom prst="rect">
          <a:avLst/>
        </a:prstGeom>
      </xdr:spPr>
    </xdr:pic>
    <xdr:clientData/>
  </xdr:twoCellAnchor>
  <xdr:twoCellAnchor>
    <xdr:from>
      <xdr:col>3</xdr:col>
      <xdr:colOff>1415142</xdr:colOff>
      <xdr:row>1</xdr:row>
      <xdr:rowOff>27213</xdr:rowOff>
    </xdr:from>
    <xdr:to>
      <xdr:col>5</xdr:col>
      <xdr:colOff>600415</xdr:colOff>
      <xdr:row>1</xdr:row>
      <xdr:rowOff>789214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6B2E113-5169-4B03-A228-CD5CA354A170}"/>
            </a:ext>
          </a:extLst>
        </xdr:cNvPr>
        <xdr:cNvSpPr txBox="1"/>
      </xdr:nvSpPr>
      <xdr:spPr>
        <a:xfrm>
          <a:off x="5110842" y="170088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5D3C83-7F56-4F17-9CAB-3AE71DBAE8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2559843</xdr:colOff>
      <xdr:row>1</xdr:row>
      <xdr:rowOff>47625</xdr:rowOff>
    </xdr:from>
    <xdr:to>
      <xdr:col>4</xdr:col>
      <xdr:colOff>59531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3968F13-BAF9-47D1-A086-42556D71179A}"/>
            </a:ext>
          </a:extLst>
        </xdr:cNvPr>
        <xdr:cNvSpPr txBox="1"/>
      </xdr:nvSpPr>
      <xdr:spPr>
        <a:xfrm>
          <a:off x="4093368" y="247650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0AEE77-2D36-4C19-9A43-CAA85F986C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421822</xdr:colOff>
      <xdr:row>36</xdr:row>
      <xdr:rowOff>122464</xdr:rowOff>
    </xdr:from>
    <xdr:to>
      <xdr:col>7</xdr:col>
      <xdr:colOff>1068159</xdr:colOff>
      <xdr:row>36</xdr:row>
      <xdr:rowOff>2189677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A4E6EF9-C405-422A-A790-BEC7E020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847" y="11819164"/>
          <a:ext cx="9752237" cy="2067213"/>
        </a:xfrm>
        <a:prstGeom prst="rect">
          <a:avLst/>
        </a:prstGeom>
      </xdr:spPr>
    </xdr:pic>
    <xdr:clientData/>
  </xdr:twoCellAnchor>
  <xdr:twoCellAnchor>
    <xdr:from>
      <xdr:col>4</xdr:col>
      <xdr:colOff>163286</xdr:colOff>
      <xdr:row>1</xdr:row>
      <xdr:rowOff>81642</xdr:rowOff>
    </xdr:from>
    <xdr:to>
      <xdr:col>5</xdr:col>
      <xdr:colOff>804523</xdr:colOff>
      <xdr:row>1</xdr:row>
      <xdr:rowOff>843643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B54C789-442F-4053-BDFA-4B31AAA95C90}"/>
            </a:ext>
          </a:extLst>
        </xdr:cNvPr>
        <xdr:cNvSpPr txBox="1"/>
      </xdr:nvSpPr>
      <xdr:spPr>
        <a:xfrm>
          <a:off x="5316311" y="224517"/>
          <a:ext cx="1993787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08C1B4-7333-4ED0-A691-0D50C58925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2595563</xdr:colOff>
      <xdr:row>1</xdr:row>
      <xdr:rowOff>83343</xdr:rowOff>
    </xdr:from>
    <xdr:to>
      <xdr:col>4</xdr:col>
      <xdr:colOff>95251</xdr:colOff>
      <xdr:row>1</xdr:row>
      <xdr:rowOff>845344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E7F0387-20EA-4C94-BB41-C2503418D7E6}"/>
            </a:ext>
          </a:extLst>
        </xdr:cNvPr>
        <xdr:cNvSpPr txBox="1"/>
      </xdr:nvSpPr>
      <xdr:spPr>
        <a:xfrm>
          <a:off x="4129088" y="283368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027053-E521-41F3-9569-6E240A4C7D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1197428</xdr:colOff>
      <xdr:row>1</xdr:row>
      <xdr:rowOff>68035</xdr:rowOff>
    </xdr:from>
    <xdr:to>
      <xdr:col>5</xdr:col>
      <xdr:colOff>382701</xdr:colOff>
      <xdr:row>1</xdr:row>
      <xdr:rowOff>830036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E0C0C98-79C2-4DB7-812F-C0776F73A9DF}"/>
            </a:ext>
          </a:extLst>
        </xdr:cNvPr>
        <xdr:cNvSpPr txBox="1"/>
      </xdr:nvSpPr>
      <xdr:spPr>
        <a:xfrm>
          <a:off x="4893128" y="210910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83C062-D514-4BB0-BC4D-813F695DE5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2631281</xdr:colOff>
      <xdr:row>1</xdr:row>
      <xdr:rowOff>83344</xdr:rowOff>
    </xdr:from>
    <xdr:to>
      <xdr:col>4</xdr:col>
      <xdr:colOff>130969</xdr:colOff>
      <xdr:row>1</xdr:row>
      <xdr:rowOff>845345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BFC0436-7472-487E-A228-8AC4079C7932}"/>
            </a:ext>
          </a:extLst>
        </xdr:cNvPr>
        <xdr:cNvSpPr txBox="1"/>
      </xdr:nvSpPr>
      <xdr:spPr>
        <a:xfrm>
          <a:off x="4155281" y="285750"/>
          <a:ext cx="1988344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2BE08B-DCF8-413C-B7D4-2B4231B549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1115785</xdr:colOff>
      <xdr:row>1</xdr:row>
      <xdr:rowOff>27214</xdr:rowOff>
    </xdr:from>
    <xdr:to>
      <xdr:col>5</xdr:col>
      <xdr:colOff>301058</xdr:colOff>
      <xdr:row>1</xdr:row>
      <xdr:rowOff>789215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51712653-7322-45E3-9E6F-16C5238862F1}"/>
            </a:ext>
          </a:extLst>
        </xdr:cNvPr>
        <xdr:cNvSpPr txBox="1"/>
      </xdr:nvSpPr>
      <xdr:spPr>
        <a:xfrm>
          <a:off x="4811485" y="170089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  <xdr:twoCellAnchor editAs="oneCell">
    <xdr:from>
      <xdr:col>1</xdr:col>
      <xdr:colOff>380999</xdr:colOff>
      <xdr:row>26</xdr:row>
      <xdr:rowOff>149680</xdr:rowOff>
    </xdr:from>
    <xdr:to>
      <xdr:col>3</xdr:col>
      <xdr:colOff>332934</xdr:colOff>
      <xdr:row>26</xdr:row>
      <xdr:rowOff>2530929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C8F9F6A-DD68-4AC0-B32C-54D441E32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024" y="8322130"/>
          <a:ext cx="3447610" cy="2381249"/>
        </a:xfrm>
        <a:prstGeom prst="rect">
          <a:avLst/>
        </a:prstGeom>
      </xdr:spPr>
    </xdr:pic>
    <xdr:clientData/>
  </xdr:twoCellAnchor>
  <xdr:twoCellAnchor editAs="oneCell">
    <xdr:from>
      <xdr:col>3</xdr:col>
      <xdr:colOff>495783</xdr:colOff>
      <xdr:row>26</xdr:row>
      <xdr:rowOff>122465</xdr:rowOff>
    </xdr:from>
    <xdr:to>
      <xdr:col>7</xdr:col>
      <xdr:colOff>1715627</xdr:colOff>
      <xdr:row>26</xdr:row>
      <xdr:rowOff>3035345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26E836-C194-4E00-8EDD-35CC0F48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91483" y="8294915"/>
          <a:ext cx="6830069" cy="291288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5B5FE5-A990-4DBC-B76D-5893C4EF40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2547938</xdr:colOff>
      <xdr:row>1</xdr:row>
      <xdr:rowOff>59531</xdr:rowOff>
    </xdr:from>
    <xdr:to>
      <xdr:col>4</xdr:col>
      <xdr:colOff>47626</xdr:colOff>
      <xdr:row>1</xdr:row>
      <xdr:rowOff>821532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D045F67-9FBC-4EB6-AFD0-5C01FD3DBC4D}"/>
            </a:ext>
          </a:extLst>
        </xdr:cNvPr>
        <xdr:cNvSpPr txBox="1"/>
      </xdr:nvSpPr>
      <xdr:spPr>
        <a:xfrm>
          <a:off x="4081463" y="259556"/>
          <a:ext cx="199548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751332-E0AC-4B5E-BCC5-958850C63C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25</xdr:row>
      <xdr:rowOff>163285</xdr:rowOff>
    </xdr:from>
    <xdr:to>
      <xdr:col>7</xdr:col>
      <xdr:colOff>1514075</xdr:colOff>
      <xdr:row>25</xdr:row>
      <xdr:rowOff>3741964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B78DF2F-34B3-477A-A821-9D1A3DF66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4632" y="7983310"/>
          <a:ext cx="10225368" cy="3578679"/>
        </a:xfrm>
        <a:prstGeom prst="rect">
          <a:avLst/>
        </a:prstGeom>
      </xdr:spPr>
    </xdr:pic>
    <xdr:clientData/>
  </xdr:twoCellAnchor>
  <xdr:twoCellAnchor>
    <xdr:from>
      <xdr:col>4</xdr:col>
      <xdr:colOff>27215</xdr:colOff>
      <xdr:row>1</xdr:row>
      <xdr:rowOff>54428</xdr:rowOff>
    </xdr:from>
    <xdr:to>
      <xdr:col>5</xdr:col>
      <xdr:colOff>668452</xdr:colOff>
      <xdr:row>1</xdr:row>
      <xdr:rowOff>816429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B86038E9-FE03-4738-9F16-AB3A44617CB9}"/>
            </a:ext>
          </a:extLst>
        </xdr:cNvPr>
        <xdr:cNvSpPr txBox="1"/>
      </xdr:nvSpPr>
      <xdr:spPr>
        <a:xfrm>
          <a:off x="5180240" y="197303"/>
          <a:ext cx="1993787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C553EE-A030-466A-BF98-0CB8BBA469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2452688</xdr:colOff>
      <xdr:row>1</xdr:row>
      <xdr:rowOff>47625</xdr:rowOff>
    </xdr:from>
    <xdr:to>
      <xdr:col>3</xdr:col>
      <xdr:colOff>928688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EFDE5F6-D37E-4925-8ED7-70AF8C4C9DE2}"/>
            </a:ext>
          </a:extLst>
        </xdr:cNvPr>
        <xdr:cNvSpPr txBox="1"/>
      </xdr:nvSpPr>
      <xdr:spPr>
        <a:xfrm>
          <a:off x="3986213" y="247650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B22DF8-F5E7-4A3D-89BB-9C1DB3F63B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>
    <xdr:from>
      <xdr:col>3</xdr:col>
      <xdr:colOff>1360714</xdr:colOff>
      <xdr:row>1</xdr:row>
      <xdr:rowOff>54428</xdr:rowOff>
    </xdr:from>
    <xdr:to>
      <xdr:col>5</xdr:col>
      <xdr:colOff>545987</xdr:colOff>
      <xdr:row>1</xdr:row>
      <xdr:rowOff>816429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9347AF9-801A-47D6-9545-FEDF19A23CEA}"/>
            </a:ext>
          </a:extLst>
        </xdr:cNvPr>
        <xdr:cNvSpPr txBox="1"/>
      </xdr:nvSpPr>
      <xdr:spPr>
        <a:xfrm>
          <a:off x="5056414" y="197303"/>
          <a:ext cx="1995148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F8BF4D-2594-435F-B1B1-C9B6174802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2416969</xdr:colOff>
      <xdr:row>1</xdr:row>
      <xdr:rowOff>47625</xdr:rowOff>
    </xdr:from>
    <xdr:to>
      <xdr:col>3</xdr:col>
      <xdr:colOff>892969</xdr:colOff>
      <xdr:row>1</xdr:row>
      <xdr:rowOff>809626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7ED613D-D068-45A9-8E5D-D954E3061B41}"/>
            </a:ext>
          </a:extLst>
        </xdr:cNvPr>
        <xdr:cNvSpPr txBox="1"/>
      </xdr:nvSpPr>
      <xdr:spPr>
        <a:xfrm>
          <a:off x="3950494" y="247650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3E67AB-ECB3-41F3-8F23-8E3064FCEF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748393</xdr:colOff>
      <xdr:row>28</xdr:row>
      <xdr:rowOff>190500</xdr:rowOff>
    </xdr:from>
    <xdr:to>
      <xdr:col>5</xdr:col>
      <xdr:colOff>1011927</xdr:colOff>
      <xdr:row>29</xdr:row>
      <xdr:rowOff>251105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1B78B5-1571-4246-8DFE-6F95183DC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8418" y="9067800"/>
          <a:ext cx="6569084" cy="5261255"/>
        </a:xfrm>
        <a:prstGeom prst="rect">
          <a:avLst/>
        </a:prstGeom>
      </xdr:spPr>
    </xdr:pic>
    <xdr:clientData/>
  </xdr:twoCellAnchor>
  <xdr:twoCellAnchor>
    <xdr:from>
      <xdr:col>4</xdr:col>
      <xdr:colOff>54428</xdr:colOff>
      <xdr:row>1</xdr:row>
      <xdr:rowOff>81642</xdr:rowOff>
    </xdr:from>
    <xdr:to>
      <xdr:col>5</xdr:col>
      <xdr:colOff>695665</xdr:colOff>
      <xdr:row>1</xdr:row>
      <xdr:rowOff>843643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7951A04-576B-4398-B29C-3CF4B4EDC64D}"/>
            </a:ext>
          </a:extLst>
        </xdr:cNvPr>
        <xdr:cNvSpPr txBox="1"/>
      </xdr:nvSpPr>
      <xdr:spPr>
        <a:xfrm>
          <a:off x="5207453" y="224517"/>
          <a:ext cx="1993787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130969</xdr:colOff>
      <xdr:row>1</xdr:row>
      <xdr:rowOff>71437</xdr:rowOff>
    </xdr:from>
    <xdr:to>
      <xdr:col>2</xdr:col>
      <xdr:colOff>1059658</xdr:colOff>
      <xdr:row>1</xdr:row>
      <xdr:rowOff>868113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7A5B15-EF37-4D75-81A1-FFB05AF16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54794" y="271462"/>
          <a:ext cx="2338389" cy="796676"/>
        </a:xfrm>
        <a:prstGeom prst="rect">
          <a:avLst/>
        </a:prstGeom>
      </xdr:spPr>
    </xdr:pic>
    <xdr:clientData/>
  </xdr:twoCellAnchor>
  <xdr:twoCellAnchor>
    <xdr:from>
      <xdr:col>2</xdr:col>
      <xdr:colOff>2476500</xdr:colOff>
      <xdr:row>1</xdr:row>
      <xdr:rowOff>59531</xdr:rowOff>
    </xdr:from>
    <xdr:to>
      <xdr:col>3</xdr:col>
      <xdr:colOff>952500</xdr:colOff>
      <xdr:row>1</xdr:row>
      <xdr:rowOff>821532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9948688-8394-478C-A52E-67AE059EA77D}"/>
            </a:ext>
          </a:extLst>
        </xdr:cNvPr>
        <xdr:cNvSpPr txBox="1"/>
      </xdr:nvSpPr>
      <xdr:spPr>
        <a:xfrm>
          <a:off x="4010025" y="259556"/>
          <a:ext cx="1990725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68036</xdr:colOff>
      <xdr:row>1</xdr:row>
      <xdr:rowOff>54428</xdr:rowOff>
    </xdr:from>
    <xdr:to>
      <xdr:col>2</xdr:col>
      <xdr:colOff>700769</xdr:colOff>
      <xdr:row>1</xdr:row>
      <xdr:rowOff>851104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54DE25-11D9-4B4A-8E64-848546E754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49" t="35745" r="8513" b="36009"/>
        <a:stretch/>
      </xdr:blipFill>
      <xdr:spPr>
        <a:xfrm>
          <a:off x="268061" y="197303"/>
          <a:ext cx="2337708" cy="79667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24</xdr:row>
      <xdr:rowOff>2027464</xdr:rowOff>
    </xdr:from>
    <xdr:to>
      <xdr:col>7</xdr:col>
      <xdr:colOff>1183839</xdr:colOff>
      <xdr:row>25</xdr:row>
      <xdr:rowOff>773436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4C11D7A-AEA5-4D86-A368-424D92DF9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4632" y="9495064"/>
          <a:ext cx="9895132" cy="3946622"/>
        </a:xfrm>
        <a:prstGeom prst="rect">
          <a:avLst/>
        </a:prstGeom>
      </xdr:spPr>
    </xdr:pic>
    <xdr:clientData/>
  </xdr:twoCellAnchor>
  <xdr:twoCellAnchor editAs="oneCell">
    <xdr:from>
      <xdr:col>1</xdr:col>
      <xdr:colOff>1170214</xdr:colOff>
      <xdr:row>24</xdr:row>
      <xdr:rowOff>381000</xdr:rowOff>
    </xdr:from>
    <xdr:to>
      <xdr:col>3</xdr:col>
      <xdr:colOff>369129</xdr:colOff>
      <xdr:row>24</xdr:row>
      <xdr:rowOff>3172215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7887EE-2FFE-412B-ADFB-8DF4A54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0239" y="7848600"/>
          <a:ext cx="2694590" cy="279121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4</xdr:col>
      <xdr:colOff>13608</xdr:colOff>
      <xdr:row>1</xdr:row>
      <xdr:rowOff>95250</xdr:rowOff>
    </xdr:from>
    <xdr:to>
      <xdr:col>5</xdr:col>
      <xdr:colOff>654845</xdr:colOff>
      <xdr:row>1</xdr:row>
      <xdr:rowOff>857251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210A540-5B3F-4809-8C30-315413052373}"/>
            </a:ext>
          </a:extLst>
        </xdr:cNvPr>
        <xdr:cNvSpPr txBox="1"/>
      </xdr:nvSpPr>
      <xdr:spPr>
        <a:xfrm>
          <a:off x="5166633" y="238125"/>
          <a:ext cx="1993787" cy="762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PRESUPUESTO DE OBRA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SERVICIOS GENERALES </a:t>
          </a:r>
        </a:p>
        <a:p>
          <a:pPr algn="ctr"/>
          <a:r>
            <a:rPr lang="es-CO" sz="1400" b="1">
              <a:solidFill>
                <a:sysClr val="windowText" lastClr="000000"/>
              </a:solidFill>
            </a:rPr>
            <a:t>SECCIONAL CALI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B63A3-B213-4652-A2FA-708DFC4874B4}">
  <sheetPr codeName="Hoja16">
    <tabColor theme="5" tint="0.39997558519241921"/>
  </sheetPr>
  <dimension ref="A1:M966"/>
  <sheetViews>
    <sheetView zoomScale="80" zoomScaleNormal="80" workbookViewId="0">
      <selection activeCell="B9" sqref="B9:G9"/>
    </sheetView>
  </sheetViews>
  <sheetFormatPr baseColWidth="10" defaultColWidth="12.5703125" defaultRowHeight="15" customHeight="1" x14ac:dyDescent="0.25"/>
  <cols>
    <col min="1" max="1" width="2.28515625" style="96" customWidth="1"/>
    <col min="2" max="2" width="9.28515625" style="96" bestFit="1" customWidth="1"/>
    <col min="3" max="3" width="71.85546875" style="96" customWidth="1"/>
    <col min="4" max="4" width="8.42578125" style="96" customWidth="1"/>
    <col min="5" max="5" width="17.42578125" style="97" bestFit="1" customWidth="1"/>
    <col min="6" max="6" width="12.28515625" style="96" customWidth="1"/>
    <col min="7" max="7" width="22" style="96" customWidth="1"/>
    <col min="8" max="8" width="3.28515625" style="96" customWidth="1"/>
    <col min="9" max="11" width="10.5703125" style="96" customWidth="1"/>
    <col min="12" max="16384" width="12.5703125" style="96"/>
  </cols>
  <sheetData>
    <row r="1" spans="1:13" ht="12.75" customHeight="1" thickBot="1" x14ac:dyDescent="0.3"/>
    <row r="2" spans="1:13" ht="69" customHeight="1" thickBot="1" x14ac:dyDescent="0.3">
      <c r="A2" s="2"/>
      <c r="B2" s="259"/>
      <c r="C2" s="260"/>
      <c r="D2" s="260"/>
      <c r="E2" s="260"/>
      <c r="F2" s="260"/>
      <c r="G2" s="98"/>
      <c r="H2" s="2"/>
      <c r="I2" s="2"/>
      <c r="J2" s="2"/>
      <c r="K2" s="2"/>
    </row>
    <row r="3" spans="1:13" ht="14.25" customHeight="1" thickBot="1" x14ac:dyDescent="0.3">
      <c r="B3" s="261"/>
      <c r="C3" s="261"/>
      <c r="D3" s="262"/>
      <c r="E3" s="262"/>
      <c r="F3" s="262"/>
      <c r="G3" s="262"/>
    </row>
    <row r="4" spans="1:13" ht="15" customHeight="1" thickBot="1" x14ac:dyDescent="0.3">
      <c r="B4" s="256"/>
      <c r="C4" s="257"/>
      <c r="D4" s="257"/>
      <c r="E4" s="257"/>
      <c r="F4" s="257"/>
      <c r="G4" s="258"/>
    </row>
    <row r="5" spans="1:13" ht="14.25" customHeight="1" thickBot="1" x14ac:dyDescent="0.3">
      <c r="B5" s="263"/>
      <c r="C5" s="263"/>
      <c r="D5" s="263"/>
      <c r="E5" s="263"/>
      <c r="F5" s="263"/>
      <c r="G5" s="263"/>
    </row>
    <row r="6" spans="1:13" ht="12.75" customHeight="1" x14ac:dyDescent="0.25">
      <c r="B6" s="264"/>
      <c r="C6" s="265"/>
      <c r="D6" s="99"/>
      <c r="E6" s="100" t="s">
        <v>16</v>
      </c>
      <c r="F6" s="266" t="s">
        <v>242</v>
      </c>
      <c r="G6" s="267"/>
    </row>
    <row r="7" spans="1:13" ht="12.75" customHeight="1" x14ac:dyDescent="0.25">
      <c r="B7" s="101" t="s">
        <v>243</v>
      </c>
      <c r="C7" s="102"/>
      <c r="D7" s="103"/>
      <c r="E7" s="104"/>
      <c r="F7" s="103"/>
      <c r="G7" s="105"/>
    </row>
    <row r="8" spans="1:13" ht="19.5" customHeight="1" x14ac:dyDescent="0.25">
      <c r="B8" s="101" t="s">
        <v>240</v>
      </c>
      <c r="C8" s="102"/>
      <c r="D8" s="106"/>
      <c r="E8" s="107"/>
      <c r="F8" s="108"/>
      <c r="G8" s="109"/>
    </row>
    <row r="9" spans="1:13" ht="31.5" customHeight="1" x14ac:dyDescent="0.25">
      <c r="B9" s="252" t="s">
        <v>259</v>
      </c>
      <c r="C9" s="253"/>
      <c r="D9" s="253"/>
      <c r="E9" s="253"/>
      <c r="F9" s="253"/>
      <c r="G9" s="254"/>
    </row>
    <row r="10" spans="1:13" ht="15" customHeight="1" thickBot="1" x14ac:dyDescent="0.3">
      <c r="A10" s="2"/>
      <c r="B10" s="110"/>
      <c r="C10" s="111"/>
      <c r="D10" s="112"/>
      <c r="E10" s="113"/>
      <c r="F10" s="112"/>
      <c r="G10" s="114"/>
      <c r="H10" s="2"/>
      <c r="I10" s="2"/>
      <c r="J10" s="2"/>
      <c r="K10" s="2"/>
    </row>
    <row r="11" spans="1:13" ht="15" customHeight="1" thickBot="1" x14ac:dyDescent="0.3">
      <c r="B11" s="255"/>
      <c r="C11" s="255"/>
      <c r="D11" s="255"/>
      <c r="E11" s="255"/>
      <c r="F11" s="255"/>
      <c r="G11" s="255"/>
    </row>
    <row r="12" spans="1:13" ht="15" customHeight="1" thickBot="1" x14ac:dyDescent="0.3">
      <c r="B12" s="256" t="s">
        <v>73</v>
      </c>
      <c r="C12" s="257"/>
      <c r="D12" s="257"/>
      <c r="E12" s="257"/>
      <c r="F12" s="257"/>
      <c r="G12" s="258"/>
    </row>
    <row r="13" spans="1:13" ht="15" customHeight="1" thickBot="1" x14ac:dyDescent="0.3">
      <c r="B13" s="242" t="s">
        <v>74</v>
      </c>
      <c r="C13" s="243"/>
      <c r="D13" s="243"/>
      <c r="E13" s="243"/>
      <c r="F13" s="243"/>
      <c r="G13" s="244"/>
    </row>
    <row r="14" spans="1:13" ht="14.25" thickBot="1" x14ac:dyDescent="0.3">
      <c r="B14" s="115" t="s">
        <v>75</v>
      </c>
      <c r="C14" s="116" t="s">
        <v>4</v>
      </c>
      <c r="D14" s="117" t="s">
        <v>5</v>
      </c>
      <c r="E14" s="118" t="s">
        <v>6</v>
      </c>
      <c r="F14" s="117" t="s">
        <v>7</v>
      </c>
      <c r="G14" s="119" t="s">
        <v>8</v>
      </c>
    </row>
    <row r="15" spans="1:13" ht="13.5" x14ac:dyDescent="0.25">
      <c r="B15" s="120" t="str">
        <f>'1.01'!$C$9</f>
        <v>1.01</v>
      </c>
      <c r="C15" s="121" t="str">
        <f>'1.01'!$C$10</f>
        <v>CAMPAMENTO. ALQUILER DE CONTENEDOR PARA ALMACEN.</v>
      </c>
      <c r="D15" s="120" t="str">
        <f>'1.01'!$C$11</f>
        <v>MES</v>
      </c>
      <c r="E15" s="122">
        <f>'1.01'!$G$38</f>
        <v>0</v>
      </c>
      <c r="F15" s="123">
        <f>'M-1.01'!$H$23</f>
        <v>5</v>
      </c>
      <c r="G15" s="124">
        <f>$F$15*$E$15</f>
        <v>0</v>
      </c>
      <c r="M15" s="125"/>
    </row>
    <row r="16" spans="1:13" ht="51.75" thickBot="1" x14ac:dyDescent="0.3">
      <c r="B16" s="126" t="str">
        <f>'1.02'!$C$9</f>
        <v>1.02</v>
      </c>
      <c r="C16" s="127" t="str">
        <f>'1.02'!$C$10</f>
        <v>SUMINISTRO Y OPERACIÓN DE SISTEMA Y EQUIPOS CERTIFICADOS PARA TRABAJO EN ALTURAS, INCLUYE ANDAMIOS MULTIDIRECCIONALES, ANDAMIOS COLGANTES, ARNÉS Y SISTEMA DE PROTECCIÓN CONTRA CAÍDAS.</v>
      </c>
      <c r="D16" s="126" t="str">
        <f>'1.02'!$C$11</f>
        <v>MES</v>
      </c>
      <c r="E16" s="128">
        <f>'1.02'!$G$39</f>
        <v>0</v>
      </c>
      <c r="F16" s="129">
        <f>'M-1.02'!$H$32</f>
        <v>5</v>
      </c>
      <c r="G16" s="130">
        <f>$F$16*$E$16</f>
        <v>0</v>
      </c>
      <c r="M16" s="125"/>
    </row>
    <row r="17" spans="2:13" ht="15.75" customHeight="1" thickBot="1" x14ac:dyDescent="0.3">
      <c r="B17" s="245" t="s">
        <v>76</v>
      </c>
      <c r="C17" s="246"/>
      <c r="D17" s="246"/>
      <c r="E17" s="246"/>
      <c r="F17" s="247"/>
      <c r="G17" s="131">
        <f>SUM($G$15:$G$16)</f>
        <v>0</v>
      </c>
      <c r="M17" s="125"/>
    </row>
    <row r="18" spans="2:13" ht="15.75" customHeight="1" thickBot="1" x14ac:dyDescent="0.3">
      <c r="B18" s="242" t="s">
        <v>77</v>
      </c>
      <c r="C18" s="243"/>
      <c r="D18" s="243"/>
      <c r="E18" s="243"/>
      <c r="F18" s="243"/>
      <c r="G18" s="244"/>
      <c r="M18" s="125"/>
    </row>
    <row r="19" spans="2:13" ht="14.25" thickBot="1" x14ac:dyDescent="0.3">
      <c r="B19" s="115" t="s">
        <v>75</v>
      </c>
      <c r="C19" s="116" t="s">
        <v>4</v>
      </c>
      <c r="D19" s="117" t="s">
        <v>5</v>
      </c>
      <c r="E19" s="118" t="s">
        <v>6</v>
      </c>
      <c r="F19" s="117" t="s">
        <v>7</v>
      </c>
      <c r="G19" s="119" t="s">
        <v>8</v>
      </c>
      <c r="M19" s="125"/>
    </row>
    <row r="20" spans="2:13" ht="38.25" x14ac:dyDescent="0.25">
      <c r="B20" s="120" t="str">
        <f>'2.01'!$C$9</f>
        <v>2.01</v>
      </c>
      <c r="C20" s="121" t="str">
        <f>'2.01'!$C$10</f>
        <v>DEMOLICIONES DE REPELLO Y PINUTRA EXISTENTE EN FACHADAS. LIMPIEZA DE LA SUPERFICIE HASTA QUEDAR APTA PARA APLICAR REPELLO NUEVO.</v>
      </c>
      <c r="D20" s="120" t="str">
        <f>'2.01'!$C$11</f>
        <v>M2</v>
      </c>
      <c r="E20" s="122">
        <f>'2.01'!$G$39</f>
        <v>0</v>
      </c>
      <c r="F20" s="123">
        <f>'M-2.01'!$H$73</f>
        <v>8459.24</v>
      </c>
      <c r="G20" s="124">
        <f>$F$20*$E$20</f>
        <v>0</v>
      </c>
      <c r="M20" s="125"/>
    </row>
    <row r="21" spans="2:13" ht="39" thickBot="1" x14ac:dyDescent="0.3">
      <c r="B21" s="126" t="str">
        <f>'2.02'!$C$9</f>
        <v>2.02</v>
      </c>
      <c r="C21" s="127" t="str">
        <f>'2.02'!$C$10</f>
        <v>RETIRO DE ESCOMBROS INCLUYE ACARREO INTERNO, CARGUE MANUAL, Y DISPOSCION FINAL A 25KM A PUNTO AMBIENTAL AUTORIZADO. VOLUMEN SUELTO MEDIDO EN VOLQUETA</v>
      </c>
      <c r="D21" s="126" t="str">
        <f>'2.02'!$C$11</f>
        <v>M3</v>
      </c>
      <c r="E21" s="128">
        <f>'2.02'!$G$39</f>
        <v>0</v>
      </c>
      <c r="F21" s="129">
        <f>'M-2.02'!$H$24</f>
        <v>456.8</v>
      </c>
      <c r="G21" s="130">
        <f>$F$21*$E$21</f>
        <v>0</v>
      </c>
      <c r="M21" s="125"/>
    </row>
    <row r="22" spans="2:13" ht="14.25" thickBot="1" x14ac:dyDescent="0.3">
      <c r="B22" s="245" t="s">
        <v>78</v>
      </c>
      <c r="C22" s="246"/>
      <c r="D22" s="246"/>
      <c r="E22" s="246"/>
      <c r="F22" s="247"/>
      <c r="G22" s="131">
        <f>SUM($G$20:$G$21)</f>
        <v>0</v>
      </c>
      <c r="M22" s="125"/>
    </row>
    <row r="23" spans="2:13" ht="15.75" customHeight="1" thickBot="1" x14ac:dyDescent="0.3">
      <c r="B23" s="242" t="s">
        <v>79</v>
      </c>
      <c r="C23" s="243"/>
      <c r="D23" s="243"/>
      <c r="E23" s="243"/>
      <c r="F23" s="243"/>
      <c r="G23" s="244"/>
      <c r="M23" s="125"/>
    </row>
    <row r="24" spans="2:13" ht="14.25" thickBot="1" x14ac:dyDescent="0.3">
      <c r="B24" s="115" t="s">
        <v>75</v>
      </c>
      <c r="C24" s="116" t="s">
        <v>4</v>
      </c>
      <c r="D24" s="117" t="s">
        <v>5</v>
      </c>
      <c r="E24" s="118" t="s">
        <v>6</v>
      </c>
      <c r="F24" s="117" t="s">
        <v>7</v>
      </c>
      <c r="G24" s="119" t="s">
        <v>8</v>
      </c>
      <c r="M24" s="125"/>
    </row>
    <row r="25" spans="2:13" ht="25.5" x14ac:dyDescent="0.25">
      <c r="B25" s="120" t="str">
        <f>'3.01'!$C$9</f>
        <v>3.01</v>
      </c>
      <c r="C25" s="121" t="str">
        <f>'3.01'!$C$10</f>
        <v>SUMINISTRO E INSTALACIÓN DE IMPERMEBIALIZACIÓN CON LECHADA DE CEMENTO CON SIKALATEX O SIMILAR</v>
      </c>
      <c r="D25" s="120" t="str">
        <f>'3.01'!$C$11</f>
        <v>M2</v>
      </c>
      <c r="E25" s="122">
        <f>'3.01'!$G$39</f>
        <v>0</v>
      </c>
      <c r="F25" s="123">
        <f>'M-3.01'!$H$43</f>
        <v>285.3</v>
      </c>
      <c r="G25" s="124">
        <f>$F$25*$E$25</f>
        <v>0</v>
      </c>
    </row>
    <row r="26" spans="2:13" ht="25.5" x14ac:dyDescent="0.25">
      <c r="B26" s="120" t="str">
        <f>'3.02'!$C$9</f>
        <v>3.02</v>
      </c>
      <c r="C26" s="121" t="str">
        <f>'3.02'!$C$10</f>
        <v>SUMINISTRO E INSTALACIÓN DE REPELLO. INCLUYE MORTERO 1:3 IMPERMEABLIZADO CON TOXEMENT 1A O SIMILAR</v>
      </c>
      <c r="D26" s="120" t="str">
        <f>'3.02'!$C$11</f>
        <v>M2</v>
      </c>
      <c r="E26" s="122">
        <f>'3.02'!$G$39</f>
        <v>0</v>
      </c>
      <c r="F26" s="123">
        <f>'M-3.02'!$H$65</f>
        <v>8237.34</v>
      </c>
      <c r="G26" s="124">
        <f>$F$26*$E$26</f>
        <v>0</v>
      </c>
    </row>
    <row r="27" spans="2:13" ht="26.25" thickBot="1" x14ac:dyDescent="0.3">
      <c r="B27" s="126" t="str">
        <f>'3.03'!$C$9</f>
        <v>3.03</v>
      </c>
      <c r="C27" s="127" t="str">
        <f>'3.03'!$C$10</f>
        <v>SUMINISTRO E INSTALACIÓN DE REPELLO PARA CARTERAS. INCLUYE MORTERO 1:3 IMPERMEABLIZADO CON TOXEMENT 1A O SIMILAR</v>
      </c>
      <c r="D27" s="126" t="str">
        <f>'3.03'!$C$11</f>
        <v>ML</v>
      </c>
      <c r="E27" s="128">
        <f>'3.03'!$G$39</f>
        <v>0</v>
      </c>
      <c r="F27" s="129">
        <f>'M-3.03'!$H$32</f>
        <v>311.5</v>
      </c>
      <c r="G27" s="130">
        <f>$F$27*$E$27</f>
        <v>0</v>
      </c>
    </row>
    <row r="28" spans="2:13" ht="14.25" thickBot="1" x14ac:dyDescent="0.3">
      <c r="B28" s="245" t="s">
        <v>80</v>
      </c>
      <c r="C28" s="246"/>
      <c r="D28" s="246"/>
      <c r="E28" s="246"/>
      <c r="F28" s="247"/>
      <c r="G28" s="131">
        <f>SUM($G$25:$G$27)</f>
        <v>0</v>
      </c>
    </row>
    <row r="29" spans="2:13" ht="15.75" customHeight="1" thickBot="1" x14ac:dyDescent="0.3">
      <c r="B29" s="242" t="s">
        <v>81</v>
      </c>
      <c r="C29" s="243"/>
      <c r="D29" s="243"/>
      <c r="E29" s="243"/>
      <c r="F29" s="243"/>
      <c r="G29" s="244"/>
    </row>
    <row r="30" spans="2:13" ht="15.75" customHeight="1" thickBot="1" x14ac:dyDescent="0.3">
      <c r="B30" s="115" t="s">
        <v>75</v>
      </c>
      <c r="C30" s="116" t="s">
        <v>4</v>
      </c>
      <c r="D30" s="117" t="s">
        <v>5</v>
      </c>
      <c r="E30" s="118" t="s">
        <v>6</v>
      </c>
      <c r="F30" s="117" t="s">
        <v>7</v>
      </c>
      <c r="G30" s="119" t="s">
        <v>8</v>
      </c>
    </row>
    <row r="31" spans="2:13" ht="25.5" x14ac:dyDescent="0.25">
      <c r="B31" s="120" t="str">
        <f>'4.01'!$C$9</f>
        <v>4.01</v>
      </c>
      <c r="C31" s="121" t="str">
        <f>'4.01'!$C$10</f>
        <v>SUMINISTRO Y APLICACION GRANIPLAST ALTA CALIDAD COLOR BLANCO Y GRIS</v>
      </c>
      <c r="D31" s="120" t="str">
        <f>'4.01'!$C$11</f>
        <v>M2</v>
      </c>
      <c r="E31" s="122">
        <f>'4.01'!$G$38</f>
        <v>0</v>
      </c>
      <c r="F31" s="123">
        <f>'M-4.01'!$H$71</f>
        <v>8335.5999999999985</v>
      </c>
      <c r="G31" s="124">
        <f>$F$31*$E$31</f>
        <v>0</v>
      </c>
    </row>
    <row r="32" spans="2:13" ht="25.5" x14ac:dyDescent="0.25">
      <c r="B32" s="120" t="str">
        <f>'4.02'!$C$9</f>
        <v>4.02</v>
      </c>
      <c r="C32" s="121" t="str">
        <f>'4.02'!$C$10</f>
        <v>SUMINISTRO Y APLICACION GRANIPLAST ALTA CALIDAD PARA CARTERAS COLOR BLANCO Y GRIS</v>
      </c>
      <c r="D32" s="120" t="str">
        <f>'4.02'!$C$11</f>
        <v>ML</v>
      </c>
      <c r="E32" s="122">
        <f>'4.02'!$G$38</f>
        <v>0</v>
      </c>
      <c r="F32" s="123">
        <f>'M-4.02'!$H$27</f>
        <v>438.08000000000004</v>
      </c>
      <c r="G32" s="124">
        <f>$F$32*$E$32</f>
        <v>0</v>
      </c>
    </row>
    <row r="33" spans="2:7" ht="25.5" x14ac:dyDescent="0.25">
      <c r="B33" s="120" t="str">
        <f>'4.03'!$C$9</f>
        <v>4.03</v>
      </c>
      <c r="C33" s="121" t="str">
        <f>'4.03'!$C$10</f>
        <v>DILATACIONES EN FACHADA PARA LOSAS DE ENTREPISO, VIGAS Y COLUMNAS</v>
      </c>
      <c r="D33" s="120" t="str">
        <f>'4.03'!$C$11</f>
        <v>ML</v>
      </c>
      <c r="E33" s="122">
        <f>'4.03'!$G$39</f>
        <v>0</v>
      </c>
      <c r="F33" s="123">
        <f>'M-4.03'!$H$34</f>
        <v>2564.5</v>
      </c>
      <c r="G33" s="124">
        <f>$F$33*$E$33</f>
        <v>0</v>
      </c>
    </row>
    <row r="34" spans="2:7" ht="25.5" x14ac:dyDescent="0.25">
      <c r="B34" s="120" t="str">
        <f>'4.04'!$C$9</f>
        <v>4.04</v>
      </c>
      <c r="C34" s="121" t="str">
        <f>'4.04'!$C$10</f>
        <v>RECONSTRUCCIÓN DE ZÓCALO O MEDICA CAÑA EN FACHADAS CON MORTERO Y SIKALATEX O SMILIAR</v>
      </c>
      <c r="D34" s="120" t="str">
        <f>'4.04'!$C$11</f>
        <v>ML</v>
      </c>
      <c r="E34" s="122">
        <f>'4.04'!$G$39</f>
        <v>0</v>
      </c>
      <c r="F34" s="123">
        <f>'M-4.04'!$H$23</f>
        <v>102</v>
      </c>
      <c r="G34" s="124">
        <f>$F$34*$E$34</f>
        <v>0</v>
      </c>
    </row>
    <row r="35" spans="2:7" ht="38.25" x14ac:dyDescent="0.25">
      <c r="B35" s="120" t="str">
        <f>'4.05'!$C$9</f>
        <v>4.05</v>
      </c>
      <c r="C35" s="121" t="str">
        <f>'4.05'!$C$10</f>
        <v xml:space="preserve">RECONSTRUCCIÓN Y REPOSICIÓN DE ALFAJIAS CON MORTERO + SIKALATEX O SIMILAR. INCLUYE DEMOLICIÓN O RETIRO DE MORTERO O ESTUCO, LIMPIEZA Y RECONSTRUCCIÓN DEL ELEMENTO Y SU GOTERO. </v>
      </c>
      <c r="D35" s="120" t="str">
        <f>'4.05'!$C$11</f>
        <v>ML</v>
      </c>
      <c r="E35" s="122">
        <f>'4.05'!$G$41</f>
        <v>0</v>
      </c>
      <c r="F35" s="123">
        <f>'M-4.05'!$H$30</f>
        <v>280</v>
      </c>
      <c r="G35" s="124">
        <f>$F$35*$E$35</f>
        <v>0</v>
      </c>
    </row>
    <row r="36" spans="2:7" ht="25.5" x14ac:dyDescent="0.25">
      <c r="B36" s="120" t="str">
        <f>'4.06'!$C$9</f>
        <v>4.06</v>
      </c>
      <c r="C36" s="121" t="str">
        <f>'4.06'!$C$10</f>
        <v>SUMINISTRO E INSTLACIÓN DE LAMINAS DE FIBROCEMENTO 10mm PARA CUBRIR BUITRONES TRASETROS DE 1,7x4,2m</v>
      </c>
      <c r="D36" s="120" t="str">
        <f>'4.06'!$C$11</f>
        <v>UND</v>
      </c>
      <c r="E36" s="122">
        <f>'4.06'!$G$40</f>
        <v>0</v>
      </c>
      <c r="F36" s="123">
        <f>'M-4.06'!$H$24</f>
        <v>10</v>
      </c>
      <c r="G36" s="124">
        <f>$F$36*$E$36</f>
        <v>0</v>
      </c>
    </row>
    <row r="37" spans="2:7" ht="38.25" x14ac:dyDescent="0.25">
      <c r="B37" s="120" t="str">
        <f>'4.07'!$C$9</f>
        <v>4.07</v>
      </c>
      <c r="C37" s="121" t="str">
        <f>'4.07'!$C$10</f>
        <v>SUMINISTRO Y PINTURA TIPO CORAZA BLANCA PARA CALADOS EN FACHADA. INCLUYE LIMPIEZA DE LOS ELEMENTOS Y DOS MANOS DE PINUTRA.</v>
      </c>
      <c r="D37" s="120" t="str">
        <f>'4.07'!$C$11</f>
        <v>M2</v>
      </c>
      <c r="E37" s="122">
        <f>'4.07'!$G$39</f>
        <v>0</v>
      </c>
      <c r="F37" s="123">
        <f>'M-4.07'!$H$33</f>
        <v>830</v>
      </c>
      <c r="G37" s="124">
        <f>$F$37*$E$37</f>
        <v>0</v>
      </c>
    </row>
    <row r="38" spans="2:7" ht="51" x14ac:dyDescent="0.25">
      <c r="B38" s="120" t="str">
        <f>'4.08'!$C$9</f>
        <v>4.08</v>
      </c>
      <c r="C38" s="121" t="str">
        <f>'4.08'!$C$10</f>
        <v>SUMINISTRO E INSTALACIÓN DE SISTEMA DE CUBREJUNTA EN PLATINA DE ALUMINIO PARA JUNTA ESTRUCTURAL DE FACHADA, INCLUYE REMOCIÓN DE REPELLO DETERIORADO, PREPARACIÓN DE SUPERFICIE, ANCLAJES MECÁNICOS Y SELLADO CON SILICONA</v>
      </c>
      <c r="D38" s="120" t="str">
        <f>'4.08'!$C$11</f>
        <v>ML</v>
      </c>
      <c r="E38" s="122">
        <f>'4.08'!$G$41</f>
        <v>0</v>
      </c>
      <c r="F38" s="123">
        <f>'M-4.08'!$H$22</f>
        <v>150</v>
      </c>
      <c r="G38" s="124">
        <f>$F$38*$E$38</f>
        <v>0</v>
      </c>
    </row>
    <row r="39" spans="2:7" ht="51.75" thickBot="1" x14ac:dyDescent="0.3">
      <c r="B39" s="126" t="str">
        <f>'4.09'!$C$9</f>
        <v>4.09</v>
      </c>
      <c r="C39" s="127" t="str">
        <f>'4.09'!$C$10</f>
        <v>SUMINISTRO E INSTALACIÓN DE PLATINAS METÁLICAS PARA DESPLAZAR PERCINAS EN ALUMUNIO EN FACHADA OCCIDENTAL. CONTEMPLA DESMONTE DE PERSIANAS,LIMPIEZA,  RETIRO DE PLANTINAS EXISTENTES,  MANTENIEMOIENTO Y REPOCIÓN DE ELEMENTOS PLASTICOS.</v>
      </c>
      <c r="D39" s="126" t="str">
        <f>'4.09'!$C$11</f>
        <v>M2</v>
      </c>
      <c r="E39" s="128">
        <f>'4.09'!$G$40</f>
        <v>0</v>
      </c>
      <c r="F39" s="129">
        <f>'M-4.09'!$H$23</f>
        <v>448</v>
      </c>
      <c r="G39" s="130">
        <f>$F$39*$E$39</f>
        <v>0</v>
      </c>
    </row>
    <row r="40" spans="2:7" ht="15.75" customHeight="1" thickBot="1" x14ac:dyDescent="0.3">
      <c r="B40" s="245" t="s">
        <v>82</v>
      </c>
      <c r="C40" s="246"/>
      <c r="D40" s="246"/>
      <c r="E40" s="246"/>
      <c r="F40" s="247"/>
      <c r="G40" s="131">
        <f>SUM($G$31:$G$39)</f>
        <v>0</v>
      </c>
    </row>
    <row r="41" spans="2:7" ht="15.75" customHeight="1" thickBot="1" x14ac:dyDescent="0.3">
      <c r="B41" s="242" t="s">
        <v>83</v>
      </c>
      <c r="C41" s="243"/>
      <c r="D41" s="243"/>
      <c r="E41" s="243"/>
      <c r="F41" s="243"/>
      <c r="G41" s="244"/>
    </row>
    <row r="42" spans="2:7" ht="14.25" thickBot="1" x14ac:dyDescent="0.3">
      <c r="B42" s="115" t="s">
        <v>75</v>
      </c>
      <c r="C42" s="116" t="s">
        <v>4</v>
      </c>
      <c r="D42" s="117" t="s">
        <v>5</v>
      </c>
      <c r="E42" s="118" t="s">
        <v>6</v>
      </c>
      <c r="F42" s="117" t="s">
        <v>7</v>
      </c>
      <c r="G42" s="119" t="s">
        <v>8</v>
      </c>
    </row>
    <row r="43" spans="2:7" ht="25.5" x14ac:dyDescent="0.25">
      <c r="B43" s="120" t="str">
        <f>'5.01'!$C$9</f>
        <v>5.01</v>
      </c>
      <c r="C43" s="121" t="str">
        <f>'5.01'!$C$10</f>
        <v>SUMINISTRO E INSTLACIÓN DE ALFAJÍAS EN ALUMINIO DE 26cm DE ANCHO COLOR NATURAL CALIBRE 16, CON GOTERO Y PUNTOS DE ANCLAJE.</v>
      </c>
      <c r="D43" s="120" t="str">
        <f>'5.01'!$C$11</f>
        <v>ML</v>
      </c>
      <c r="E43" s="122">
        <f>'5.01'!$G$41</f>
        <v>0</v>
      </c>
      <c r="F43" s="123">
        <f>'M-5.01'!$H$22</f>
        <v>456</v>
      </c>
      <c r="G43" s="124">
        <f>$F$43*$E$43</f>
        <v>0</v>
      </c>
    </row>
    <row r="44" spans="2:7" ht="38.25" x14ac:dyDescent="0.25">
      <c r="B44" s="120" t="str">
        <f>'5.02'!$C$9</f>
        <v>5.02</v>
      </c>
      <c r="C44" s="121" t="str">
        <f>'5.02'!$C$10</f>
        <v>SUMINISTRO E INSTALACIÓN DE PINTURA CON ALUMINIO BITUMINOSO A DOS MANOS PARA IMPERMEABILIZACIÓN DE TERRAZA.  INCLUYE LIMPIEZA DE LA SUPERFICIE</v>
      </c>
      <c r="D44" s="120" t="str">
        <f>'5.02'!$C$11</f>
        <v>M2</v>
      </c>
      <c r="E44" s="122">
        <f>'5.02'!$G$40</f>
        <v>0</v>
      </c>
      <c r="F44" s="123">
        <f>'M-5.02'!$H$22</f>
        <v>1710</v>
      </c>
      <c r="G44" s="124">
        <f>$F$44*$E$44</f>
        <v>0</v>
      </c>
    </row>
    <row r="45" spans="2:7" ht="25.5" x14ac:dyDescent="0.25">
      <c r="B45" s="120" t="str">
        <f>'5.03'!$C$9</f>
        <v>5.03</v>
      </c>
      <c r="C45" s="121" t="str">
        <f>'5.03'!$C$10</f>
        <v>SUMINISTRO E INSTALACIÓN DE PINTURA ACEITE GRIS PARA PINTAR BRAZOS DEL TECHO DE CORREDORES</v>
      </c>
      <c r="D45" s="120" t="str">
        <f>'5.03'!$C$11</f>
        <v>ML</v>
      </c>
      <c r="E45" s="122">
        <f>'5.03'!$G$40</f>
        <v>0</v>
      </c>
      <c r="F45" s="123">
        <f>'M-5.03'!$H$25</f>
        <v>48</v>
      </c>
      <c r="G45" s="124">
        <f>$F$45*$E$45</f>
        <v>0</v>
      </c>
    </row>
    <row r="46" spans="2:7" ht="51.75" thickBot="1" x14ac:dyDescent="0.3">
      <c r="B46" s="126" t="str">
        <f>'5.04'!$C$9</f>
        <v>5.04</v>
      </c>
      <c r="C46" s="127" t="str">
        <f>'5.04'!$C$10</f>
        <v>DESMONTAJE Y REINSTALACIÓN DEL SISTEMA DE PROTECCIÓN CONTRA RAYOS (PARARRAYOS), INCLUYENDO CABLES, VARILLAS, SOPORTES Y ACCESORIOS EXISTENTES, ASÍ COMO EL SUMINISTRO E INSTALACIÓN DE NUEVOS SOPORTES PLÁSTICOS PARA SU FIJACIÓN EN TERRAZA.</v>
      </c>
      <c r="D46" s="126" t="str">
        <f>'5.04'!$C$11</f>
        <v>GB</v>
      </c>
      <c r="E46" s="128">
        <f>'5.04'!$G$39</f>
        <v>0</v>
      </c>
      <c r="F46" s="129">
        <f>'M-5.04'!$H$21</f>
        <v>1</v>
      </c>
      <c r="G46" s="130">
        <f>$F$46*$E$46</f>
        <v>0</v>
      </c>
    </row>
    <row r="47" spans="2:7" ht="14.25" thickBot="1" x14ac:dyDescent="0.3">
      <c r="B47" s="245" t="s">
        <v>84</v>
      </c>
      <c r="C47" s="246"/>
      <c r="D47" s="246"/>
      <c r="E47" s="246"/>
      <c r="F47" s="247"/>
      <c r="G47" s="131">
        <f>SUM($G$43:$G$46)</f>
        <v>0</v>
      </c>
    </row>
    <row r="48" spans="2:7" ht="14.25" thickBot="1" x14ac:dyDescent="0.3">
      <c r="B48" s="248" t="s">
        <v>85</v>
      </c>
      <c r="C48" s="249"/>
      <c r="D48" s="249"/>
      <c r="E48" s="249"/>
      <c r="F48" s="250"/>
      <c r="G48" s="132">
        <f>$G$17+$G$22+$G$28+$G$40+$G$47</f>
        <v>0</v>
      </c>
    </row>
    <row r="49" spans="2:7" x14ac:dyDescent="0.25">
      <c r="B49" s="251"/>
      <c r="C49" s="251"/>
      <c r="D49" s="251"/>
      <c r="E49" s="251"/>
      <c r="F49" s="251"/>
      <c r="G49" s="133"/>
    </row>
    <row r="50" spans="2:7" x14ac:dyDescent="0.25">
      <c r="B50" s="235" t="s">
        <v>87</v>
      </c>
      <c r="C50" s="236"/>
      <c r="D50" s="236"/>
      <c r="E50" s="236"/>
      <c r="F50" s="181">
        <f>'AIU%'!$I$48</f>
        <v>0.15</v>
      </c>
      <c r="G50" s="134">
        <f>F50*G48</f>
        <v>0</v>
      </c>
    </row>
    <row r="51" spans="2:7" x14ac:dyDescent="0.25">
      <c r="B51" s="235" t="s">
        <v>88</v>
      </c>
      <c r="C51" s="236"/>
      <c r="D51" s="236"/>
      <c r="E51" s="236"/>
      <c r="F51" s="135">
        <v>0.05</v>
      </c>
      <c r="G51" s="134">
        <f>F51*G48</f>
        <v>0</v>
      </c>
    </row>
    <row r="52" spans="2:7" ht="15.75" thickBot="1" x14ac:dyDescent="0.3">
      <c r="B52" s="237" t="s">
        <v>89</v>
      </c>
      <c r="C52" s="238"/>
      <c r="D52" s="238"/>
      <c r="E52" s="238"/>
      <c r="F52" s="136">
        <v>0.19</v>
      </c>
      <c r="G52" s="137">
        <f>F52*G51</f>
        <v>0</v>
      </c>
    </row>
    <row r="53" spans="2:7" ht="15.75" thickBot="1" x14ac:dyDescent="0.3">
      <c r="B53" s="138"/>
      <c r="C53" s="139"/>
      <c r="D53" s="138"/>
      <c r="E53" s="140"/>
      <c r="F53" s="138"/>
      <c r="G53" s="138"/>
    </row>
    <row r="54" spans="2:7" ht="15.75" thickBot="1" x14ac:dyDescent="0.3">
      <c r="B54" s="239" t="s">
        <v>90</v>
      </c>
      <c r="C54" s="240"/>
      <c r="D54" s="240"/>
      <c r="E54" s="240"/>
      <c r="F54" s="241"/>
      <c r="G54" s="141">
        <f>G48+G52+G51+G50</f>
        <v>0</v>
      </c>
    </row>
    <row r="55" spans="2:7" ht="13.5" x14ac:dyDescent="0.25"/>
    <row r="56" spans="2:7" ht="15.75" customHeight="1" x14ac:dyDescent="0.25"/>
    <row r="57" spans="2:7" ht="15.75" customHeight="1" x14ac:dyDescent="0.25"/>
    <row r="58" spans="2:7" ht="13.5" x14ac:dyDescent="0.25"/>
    <row r="59" spans="2:7" ht="13.5" x14ac:dyDescent="0.25"/>
    <row r="60" spans="2:7" ht="13.5" x14ac:dyDescent="0.25"/>
    <row r="61" spans="2:7" ht="13.5" x14ac:dyDescent="0.25"/>
    <row r="62" spans="2:7" ht="13.5" x14ac:dyDescent="0.25"/>
    <row r="63" spans="2:7" ht="13.5" x14ac:dyDescent="0.25"/>
    <row r="64" spans="2:7" ht="13.5" x14ac:dyDescent="0.25"/>
    <row r="65" ht="13.5" x14ac:dyDescent="0.25"/>
    <row r="66" ht="13.5" x14ac:dyDescent="0.25"/>
    <row r="67" ht="12.75" customHeight="1" x14ac:dyDescent="0.25"/>
    <row r="68" ht="15.75" customHeight="1" x14ac:dyDescent="0.25"/>
    <row r="69" ht="13.5" x14ac:dyDescent="0.25"/>
    <row r="70" ht="13.5" x14ac:dyDescent="0.25"/>
    <row r="71" ht="13.5" x14ac:dyDescent="0.25"/>
    <row r="72" ht="13.5" x14ac:dyDescent="0.25"/>
    <row r="73" ht="13.5" x14ac:dyDescent="0.25"/>
    <row r="74" ht="13.5" x14ac:dyDescent="0.25"/>
    <row r="75" ht="13.5" x14ac:dyDescent="0.25"/>
    <row r="76" ht="13.5" x14ac:dyDescent="0.25"/>
    <row r="77" ht="13.5" x14ac:dyDescent="0.25"/>
    <row r="78" ht="13.5" x14ac:dyDescent="0.25"/>
    <row r="79" ht="13.5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3.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</sheetData>
  <mergeCells count="25">
    <mergeCell ref="B2:F2"/>
    <mergeCell ref="B3:G3"/>
    <mergeCell ref="B4:G4"/>
    <mergeCell ref="B5:G5"/>
    <mergeCell ref="B6:C6"/>
    <mergeCell ref="F6:G6"/>
    <mergeCell ref="B40:F40"/>
    <mergeCell ref="B9:G9"/>
    <mergeCell ref="B11:G11"/>
    <mergeCell ref="B12:G12"/>
    <mergeCell ref="B13:G13"/>
    <mergeCell ref="B17:F17"/>
    <mergeCell ref="B18:G18"/>
    <mergeCell ref="B22:F22"/>
    <mergeCell ref="B23:G23"/>
    <mergeCell ref="B28:F28"/>
    <mergeCell ref="B29:G29"/>
    <mergeCell ref="B51:E51"/>
    <mergeCell ref="B52:E52"/>
    <mergeCell ref="B54:F54"/>
    <mergeCell ref="B41:G41"/>
    <mergeCell ref="B47:F47"/>
    <mergeCell ref="B48:F48"/>
    <mergeCell ref="B49:F49"/>
    <mergeCell ref="B50:E50"/>
  </mergeCells>
  <printOptions horizontalCentered="1"/>
  <pageMargins left="0.51181102362204722" right="0.51181102362204722" top="0.74803149606299213" bottom="0.78740157480314965" header="0" footer="0"/>
  <pageSetup scale="59" orientation="portrait" r:id="rId1"/>
  <headerFooter>
    <oddFooter>&amp;LCarrera 16 # 24-03 Barrio Olímpico - Popular 6701469 - 6701465 contactenos@idermeta.gov.co Villavicencio - Meta, Colombia&amp;CPagina &amp;P de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99FCF-CFA0-4E50-82A2-D358D69ED318}">
  <sheetPr codeName="Hoja14">
    <tabColor theme="5" tint="0.59999389629810485"/>
  </sheetPr>
  <dimension ref="A1:U31"/>
  <sheetViews>
    <sheetView zoomScale="80" zoomScaleNormal="80" workbookViewId="0">
      <selection activeCell="S13" sqref="S13"/>
    </sheetView>
  </sheetViews>
  <sheetFormatPr baseColWidth="10" defaultColWidth="11.42578125" defaultRowHeight="15" x14ac:dyDescent="0.25"/>
  <cols>
    <col min="1" max="1" width="2.42578125" customWidth="1"/>
    <col min="2" max="2" width="44.42578125" customWidth="1"/>
    <col min="3" max="3" width="5.5703125" customWidth="1"/>
    <col min="4" max="4" width="13.7109375" customWidth="1"/>
    <col min="6" max="6" width="15.7109375" bestFit="1" customWidth="1"/>
    <col min="7" max="7" width="38" customWidth="1"/>
    <col min="8" max="8" width="6" customWidth="1"/>
    <col min="9" max="9" width="15.7109375" bestFit="1" customWidth="1"/>
    <col min="11" max="11" width="15.7109375" bestFit="1" customWidth="1"/>
    <col min="12" max="12" width="48.7109375" customWidth="1"/>
    <col min="13" max="13" width="5.5703125" bestFit="1" customWidth="1"/>
    <col min="14" max="14" width="12.7109375" customWidth="1"/>
    <col min="16" max="16" width="15.7109375" bestFit="1" customWidth="1"/>
    <col min="17" max="17" width="44.140625" customWidth="1"/>
    <col min="19" max="19" width="14.7109375" customWidth="1"/>
    <col min="21" max="21" width="18.42578125" customWidth="1"/>
  </cols>
  <sheetData>
    <row r="1" spans="1:21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21" ht="72" customHeight="1" thickBot="1" x14ac:dyDescent="0.3">
      <c r="A2" s="2"/>
      <c r="B2" s="259"/>
      <c r="C2" s="260"/>
      <c r="D2" s="260"/>
      <c r="E2" s="260"/>
      <c r="F2" s="260"/>
      <c r="G2" s="260"/>
      <c r="H2" s="260"/>
      <c r="I2" s="3"/>
      <c r="J2" s="4"/>
    </row>
    <row r="3" spans="1:21" x14ac:dyDescent="0.25">
      <c r="A3" s="1"/>
      <c r="B3" s="269"/>
      <c r="C3" s="269"/>
      <c r="D3" s="270"/>
      <c r="E3" s="270"/>
      <c r="F3" s="270"/>
      <c r="G3" s="270"/>
      <c r="H3" s="270"/>
      <c r="I3" s="270"/>
      <c r="J3" s="5"/>
    </row>
    <row r="5" spans="1:21" ht="15.75" thickBot="1" x14ac:dyDescent="0.3"/>
    <row r="6" spans="1:21" ht="15.75" thickBot="1" x14ac:dyDescent="0.3">
      <c r="B6" s="271" t="s">
        <v>0</v>
      </c>
      <c r="C6" s="272"/>
      <c r="D6" s="272"/>
      <c r="E6" s="272"/>
      <c r="F6" s="273"/>
      <c r="G6" s="271" t="s">
        <v>1</v>
      </c>
      <c r="H6" s="272"/>
      <c r="I6" s="272"/>
      <c r="J6" s="272"/>
      <c r="K6" s="273"/>
      <c r="L6" s="271" t="s">
        <v>2</v>
      </c>
      <c r="M6" s="272"/>
      <c r="N6" s="272"/>
      <c r="O6" s="272"/>
      <c r="P6" s="273"/>
      <c r="Q6" s="271" t="s">
        <v>3</v>
      </c>
      <c r="R6" s="272"/>
      <c r="S6" s="272"/>
      <c r="T6" s="272"/>
      <c r="U6" s="273"/>
    </row>
    <row r="7" spans="1:21" ht="15.75" thickBot="1" x14ac:dyDescent="0.3">
      <c r="B7" s="6" t="s">
        <v>4</v>
      </c>
      <c r="C7" s="7" t="s">
        <v>5</v>
      </c>
      <c r="D7" s="7" t="s">
        <v>6</v>
      </c>
      <c r="E7" s="7" t="s">
        <v>7</v>
      </c>
      <c r="F7" s="8" t="s">
        <v>8</v>
      </c>
      <c r="G7" s="6" t="s">
        <v>4</v>
      </c>
      <c r="H7" s="7" t="s">
        <v>5</v>
      </c>
      <c r="I7" s="7" t="s">
        <v>6</v>
      </c>
      <c r="J7" s="7" t="s">
        <v>7</v>
      </c>
      <c r="K7" s="8" t="s">
        <v>8</v>
      </c>
      <c r="L7" s="6" t="s">
        <v>4</v>
      </c>
      <c r="M7" s="7" t="s">
        <v>5</v>
      </c>
      <c r="N7" s="7" t="s">
        <v>6</v>
      </c>
      <c r="O7" s="7" t="s">
        <v>7</v>
      </c>
      <c r="P7" s="8" t="s">
        <v>8</v>
      </c>
      <c r="Q7" s="6" t="s">
        <v>4</v>
      </c>
      <c r="R7" s="7" t="s">
        <v>5</v>
      </c>
      <c r="S7" s="7" t="s">
        <v>6</v>
      </c>
      <c r="T7" s="7" t="s">
        <v>7</v>
      </c>
      <c r="U7" s="8" t="s">
        <v>8</v>
      </c>
    </row>
    <row r="8" spans="1:21" x14ac:dyDescent="0.25">
      <c r="B8" s="9" t="str">
        <f>'2.02'!$C$15</f>
        <v>REMISIÓN O BOLETA CERTIFICADO DEL VOLTADERO</v>
      </c>
      <c r="C8" s="9" t="str">
        <f>'2.02'!$D$15</f>
        <v>M3</v>
      </c>
      <c r="D8" s="10"/>
      <c r="E8" s="9">
        <f>('2.02'!$F$15*'M-2.02'!$H$24)</f>
        <v>456.8</v>
      </c>
      <c r="F8" s="10">
        <f>$D$8*$E$8</f>
        <v>0</v>
      </c>
      <c r="G8" s="9" t="str">
        <f>'1.01'!$C$21</f>
        <v>ALQUILER DE CONTENEDOR ESTÁNDAR DE 20 PIES</v>
      </c>
      <c r="H8" s="9" t="str">
        <f>'1.01'!$D$21</f>
        <v>MES</v>
      </c>
      <c r="I8" s="10"/>
      <c r="J8" s="9">
        <f>('1.01'!$F$21*'M-1.01'!$H$23)</f>
        <v>5</v>
      </c>
      <c r="K8" s="10">
        <f>$I$8*$J$8</f>
        <v>0</v>
      </c>
      <c r="L8" s="9" t="str">
        <f>'2.01'!$C$28</f>
        <v>AYUDANTE OBRA</v>
      </c>
      <c r="M8" s="9" t="str">
        <f>'2.01'!$D$28</f>
        <v>HR</v>
      </c>
      <c r="N8" s="10">
        <f>'2.01'!$E$28</f>
        <v>0</v>
      </c>
      <c r="O8" s="9">
        <f>('2.01'!$F$28*'M-2.01'!$H$73)+('2.02'!$F$27*'M-2.02'!$H$24)+('4.05'!$F$30*'M-4.05'!$H$30)+('5.02'!$F$29*'M-5.02'!$H$22)</f>
        <v>9770.84</v>
      </c>
      <c r="P8" s="10">
        <f>$N$8*$O$8</f>
        <v>0</v>
      </c>
      <c r="Q8" s="9" t="str">
        <f>'2.01'!$C$34</f>
        <v>HERRAMIENTA Y EQUIPO MENOR</v>
      </c>
      <c r="R8" s="9" t="str">
        <f>'2.01'!$D$34</f>
        <v>%</v>
      </c>
      <c r="S8" s="10"/>
      <c r="T8" s="9">
        <f>('2.01'!$F$34*'M-2.01'!$H$73)+('2.02'!$F$33*'M-2.02'!$H$24)+('3.01'!$F$34*'M-3.01'!$H$43)+('3.02'!$F$34*'M-3.02'!$H$65)+('3.03'!$F$34*'M-3.03'!$H$32)</f>
        <v>532.50540000000001</v>
      </c>
      <c r="U8" s="10">
        <f>$S$8*$T$8</f>
        <v>0</v>
      </c>
    </row>
    <row r="9" spans="1:21" x14ac:dyDescent="0.25">
      <c r="B9" s="11" t="str">
        <f>'3.01'!$C$15</f>
        <v>CEMENTO</v>
      </c>
      <c r="C9" s="11" t="str">
        <f>'3.01'!$D$15</f>
        <v>KG</v>
      </c>
      <c r="D9" s="12"/>
      <c r="E9" s="11">
        <f>('3.01'!$F$15*'M-3.01'!$H$43)</f>
        <v>798.84</v>
      </c>
      <c r="F9" s="12">
        <f>$D$9*$E$9</f>
        <v>0</v>
      </c>
      <c r="G9" s="11" t="str">
        <f>'1.02'!$C$21</f>
        <v>ALQUILER DE ANDAMIOS CERTIFICADOS PARA TRABAJO EN ALTURA</v>
      </c>
      <c r="H9" s="11" t="str">
        <f>'1.02'!$D$21</f>
        <v>MES</v>
      </c>
      <c r="I9" s="12"/>
      <c r="J9" s="11">
        <f>('1.02'!$F$21*'M-1.02'!$H$32)</f>
        <v>5</v>
      </c>
      <c r="K9" s="12">
        <f>$I$9*$J$9</f>
        <v>0</v>
      </c>
      <c r="L9" s="11" t="str">
        <f>'3.01'!$C$28</f>
        <v>CUADRILLA DE CONSTRUCCIÓN TIPO 1 (1 OFICIAL + 1 AYUDANTE)</v>
      </c>
      <c r="M9" s="11" t="str">
        <f>'3.01'!$D$28</f>
        <v>HC</v>
      </c>
      <c r="N9" s="12">
        <f>'3.01'!$E$28</f>
        <v>0</v>
      </c>
      <c r="O9" s="11">
        <f>('3.01'!$F$28*'M-3.01'!$H$43)+('3.02'!$F$28*'M-3.02'!$H$65)+('3.03'!$F$28*'M-3.03'!$H$32)+('4.08'!$F$30*'M-4.08'!$H$22)+('5.01'!$F$30*'M-5.01'!$H$22)</f>
        <v>5580.5339999999997</v>
      </c>
      <c r="P9" s="12">
        <f>$N$9*$O$9</f>
        <v>0</v>
      </c>
      <c r="Q9" s="11" t="str">
        <f>'2.02'!$C$34</f>
        <v>VIAJE VOLQUETA A 25 KM</v>
      </c>
      <c r="R9" s="11" t="str">
        <f>'2.02'!$D$34</f>
        <v>M3/KM</v>
      </c>
      <c r="S9" s="12"/>
      <c r="T9" s="11">
        <f>('2.02'!$F$34*'M-2.02'!$H$24)</f>
        <v>11420</v>
      </c>
      <c r="U9" s="12">
        <f>$S$9*$T$9</f>
        <v>0</v>
      </c>
    </row>
    <row r="10" spans="1:21" x14ac:dyDescent="0.25">
      <c r="B10" s="11" t="str">
        <f>'3.01'!$C$16</f>
        <v>SIKALATEX</v>
      </c>
      <c r="C10" s="11" t="str">
        <f>'3.01'!$D$16</f>
        <v>KG</v>
      </c>
      <c r="D10" s="12"/>
      <c r="E10" s="11">
        <f>('3.01'!$F$16*'M-3.01'!$H$43)+('4.04'!$F$15*'M-4.04'!$H$23)+('4.05'!$F$15*'M-4.05'!$H$30)</f>
        <v>20.937999999999999</v>
      </c>
      <c r="F10" s="12">
        <f>$D$10*$E$10</f>
        <v>0</v>
      </c>
      <c r="G10" s="11" t="str">
        <f>'1.02'!$C$22</f>
        <v>EQUIPO PARA TRABAJO EN ALTURA</v>
      </c>
      <c r="H10" s="11" t="str">
        <f>'1.02'!$D$22</f>
        <v>MES</v>
      </c>
      <c r="I10" s="12"/>
      <c r="J10" s="11">
        <f>('1.02'!$F$22*'M-1.02'!$H$32)</f>
        <v>5</v>
      </c>
      <c r="K10" s="12">
        <f>$I$10*$J$10</f>
        <v>0</v>
      </c>
      <c r="L10" s="11" t="str">
        <f>'4.01'!$C$27</f>
        <v>CUADRILLA PINTURA TIPO 1 (1 OFICIAL PINTOR + 1 AYUDANTES PINTOR)</v>
      </c>
      <c r="M10" s="11" t="str">
        <f>'4.01'!$D$27</f>
        <v>HC</v>
      </c>
      <c r="N10" s="12">
        <f>'4.01'!$E$27</f>
        <v>0</v>
      </c>
      <c r="O10" s="11">
        <f>('4.01'!$F$27*'M-4.01'!$H$71)+('4.02'!$F$27*'M-4.02'!$H$27)+('4.03'!$F$28*'M-4.03'!$H$34)+('4.04'!$F$28*'M-4.04'!$H$23)+('4.05'!$F$29*'M-4.05'!$H$30)+('4.06'!$F$29*'M-4.06'!$H$24)+('4.07'!$F$28*'M-4.07'!$H$33)+('5.02'!$F$28*'M-5.02'!$H$22)+('5.03'!$F$29*'M-5.03'!$H$25)</f>
        <v>7279.3188</v>
      </c>
      <c r="P10" s="12">
        <f>$N$10*$O$10</f>
        <v>0</v>
      </c>
      <c r="Q10" s="268" t="s">
        <v>9</v>
      </c>
      <c r="R10" s="268"/>
      <c r="S10" s="268"/>
      <c r="T10" s="268"/>
      <c r="U10" s="13">
        <f>SUM($U$8:$U$9)</f>
        <v>0</v>
      </c>
    </row>
    <row r="11" spans="1:21" x14ac:dyDescent="0.25">
      <c r="B11" s="11" t="str">
        <f>'3.02'!$C$15</f>
        <v>MORTERO 1:3</v>
      </c>
      <c r="C11" s="11" t="str">
        <f>'3.02'!$D$15</f>
        <v>M3</v>
      </c>
      <c r="D11" s="12"/>
      <c r="E11" s="11">
        <f>('3.02'!$F$15*'M-3.02'!$H$65)+('3.03'!$F$15*'M-3.03'!$H$32)+('4.04'!$F$16*'M-4.04'!$H$23)+('4.06'!$F$16*'M-4.06'!$H$24)+('5.01'!$F$16*'M-5.01'!$H$22)</f>
        <v>185.52904000000004</v>
      </c>
      <c r="F11" s="12">
        <f>$D$11*$E$11</f>
        <v>0</v>
      </c>
      <c r="G11" s="11" t="str">
        <f>'2.01'!$C$21</f>
        <v>MARTILLO DEMOLEDOR ELÉCTRICO</v>
      </c>
      <c r="H11" s="11" t="str">
        <f>'2.01'!$D$21</f>
        <v>DIA</v>
      </c>
      <c r="I11" s="12"/>
      <c r="J11" s="11">
        <f>('2.01'!$F$21*'M-2.01'!$H$73)</f>
        <v>592.14679999999998</v>
      </c>
      <c r="K11" s="12">
        <f>$I$11*$J$11</f>
        <v>0</v>
      </c>
      <c r="L11" s="11" t="str">
        <f>'4.09'!$C$29</f>
        <v>CUADRILLA DE CONSTRUCCIÓN TIPO 3 (1 OFICIAL + 3 AYUDANTES)</v>
      </c>
      <c r="M11" s="11" t="str">
        <f>'4.09'!$D$29</f>
        <v>HC</v>
      </c>
      <c r="N11" s="12">
        <f>'4.09'!$E$29</f>
        <v>0</v>
      </c>
      <c r="O11" s="11">
        <f>('4.09'!$F$29*'M-4.09'!$H$23)</f>
        <v>425.59999999999997</v>
      </c>
      <c r="P11" s="12">
        <f>$N$11*$O$11</f>
        <v>0</v>
      </c>
    </row>
    <row r="12" spans="1:21" x14ac:dyDescent="0.25">
      <c r="B12" s="11" t="str">
        <f>'3.02'!$C$16</f>
        <v>TOXEMENT 1A</v>
      </c>
      <c r="C12" s="11" t="str">
        <f>'3.02'!$D$16</f>
        <v>KG</v>
      </c>
      <c r="D12" s="12"/>
      <c r="E12" s="11">
        <f>('3.02'!$F$16*'M-3.02'!$H$65)+('3.03'!$F$16*'M-3.03'!$H$32)</f>
        <v>25.527999999999999</v>
      </c>
      <c r="F12" s="12">
        <f>$D$12*$E$12</f>
        <v>0</v>
      </c>
      <c r="G12" s="11" t="str">
        <f>'4.03'!$C$22</f>
        <v>PULIDORA CON DISCO DE CORTE</v>
      </c>
      <c r="H12" s="11" t="str">
        <f>'4.03'!$D$22</f>
        <v>DIA</v>
      </c>
      <c r="I12" s="12"/>
      <c r="J12" s="11">
        <f>('4.03'!$F$22*'M-4.03'!$H$34)</f>
        <v>76.935000000000002</v>
      </c>
      <c r="K12" s="12">
        <f>$I$12*$J$12</f>
        <v>0</v>
      </c>
      <c r="L12" s="11" t="str">
        <f>'5.04'!$C$28</f>
        <v>CUADRILLA DE CONSTRUCCIÓN TIPO 4 (1 OFICIAL + 4 AYUDANTES)</v>
      </c>
      <c r="M12" s="11" t="str">
        <f>'5.04'!$D$28</f>
        <v>HC</v>
      </c>
      <c r="N12" s="12">
        <f>'5.04'!$E$28</f>
        <v>0</v>
      </c>
      <c r="O12" s="11">
        <f>('5.04'!$F$28*'M-5.04'!$H$21)</f>
        <v>40</v>
      </c>
      <c r="P12" s="12">
        <f>$N$12*$O$12</f>
        <v>0</v>
      </c>
    </row>
    <row r="13" spans="1:21" x14ac:dyDescent="0.25">
      <c r="B13" s="11" t="str">
        <f>'4.01'!$C$15</f>
        <v>GRANIPLAST</v>
      </c>
      <c r="C13" s="11" t="str">
        <f>'4.01'!$D$15</f>
        <v>KG</v>
      </c>
      <c r="D13" s="12"/>
      <c r="E13" s="11">
        <f>('4.01'!$F$15*'M-4.01'!$H$71)+('4.02'!$F$15*'M-4.02'!$H$27)</f>
        <v>34393.791999999994</v>
      </c>
      <c r="F13" s="12">
        <f>$D$13*$E$13</f>
        <v>0</v>
      </c>
      <c r="G13" s="11" t="str">
        <f>'4.07'!$C$22</f>
        <v>HIDROLAVADORA CHORRO PRESION-AUTONOMA</v>
      </c>
      <c r="H13" s="11" t="str">
        <f>'4.07'!$D$22</f>
        <v>DIA</v>
      </c>
      <c r="I13" s="12"/>
      <c r="J13" s="11">
        <f>('4.07'!$F$22*'M-4.07'!$H$33)</f>
        <v>3.3200000000000003</v>
      </c>
      <c r="K13" s="12">
        <f>$I$13*$J$13</f>
        <v>0</v>
      </c>
      <c r="L13" s="268" t="s">
        <v>10</v>
      </c>
      <c r="M13" s="268"/>
      <c r="N13" s="268"/>
      <c r="O13" s="268"/>
      <c r="P13" s="13">
        <f>SUM($P$8:$P$12)</f>
        <v>0</v>
      </c>
    </row>
    <row r="14" spans="1:21" x14ac:dyDescent="0.25">
      <c r="B14" s="11" t="str">
        <f>'4.05'!$C$16</f>
        <v>MORTERO 1:2</v>
      </c>
      <c r="C14" s="11" t="str">
        <f>'4.05'!$D$16</f>
        <v>M3</v>
      </c>
      <c r="D14" s="12"/>
      <c r="E14" s="11">
        <f>('4.05'!$F$16*'M-4.05'!$H$30)</f>
        <v>5.6000000000000005</v>
      </c>
      <c r="F14" s="12">
        <f>$D$14*$E$14</f>
        <v>0</v>
      </c>
      <c r="G14" s="11" t="str">
        <f>'5.03'!$C$23</f>
        <v>COMPRESOR AIRE + PISTOLA</v>
      </c>
      <c r="H14" s="11" t="str">
        <f>'5.03'!$D$23</f>
        <v>DIA</v>
      </c>
      <c r="I14" s="12"/>
      <c r="J14" s="11">
        <f>('5.03'!$F$23*'M-5.03'!$H$25)</f>
        <v>2.88</v>
      </c>
      <c r="K14" s="12">
        <f>$I$14*$J$14</f>
        <v>0</v>
      </c>
    </row>
    <row r="15" spans="1:21" x14ac:dyDescent="0.25">
      <c r="B15" s="11" t="str">
        <f>'4.05'!$C$17</f>
        <v>FORMALETA EN MADERA</v>
      </c>
      <c r="C15" s="11" t="str">
        <f>'4.05'!$D$17</f>
        <v>ML</v>
      </c>
      <c r="D15" s="12"/>
      <c r="E15" s="11">
        <f>('4.05'!$F$17*'M-4.05'!$H$30)</f>
        <v>280</v>
      </c>
      <c r="F15" s="12">
        <f>$D$15*$E$15</f>
        <v>0</v>
      </c>
      <c r="G15" s="268" t="s">
        <v>11</v>
      </c>
      <c r="H15" s="268"/>
      <c r="I15" s="268"/>
      <c r="J15" s="268"/>
      <c r="K15" s="13">
        <f>SUM($K$8:$K$14)</f>
        <v>0</v>
      </c>
    </row>
    <row r="16" spans="1:21" x14ac:dyDescent="0.25">
      <c r="B16" s="11" t="str">
        <f>'4.06'!$C$15</f>
        <v>Placa Fibrocemento 10mm 244X122cm</v>
      </c>
      <c r="C16" s="11" t="str">
        <f>'4.06'!$D$15</f>
        <v>UND</v>
      </c>
      <c r="D16" s="12"/>
      <c r="E16" s="11">
        <f>('4.06'!$F$15*'M-4.06'!$H$24)</f>
        <v>20</v>
      </c>
      <c r="F16" s="12">
        <f>$D$16*$E$16</f>
        <v>0</v>
      </c>
      <c r="G16" s="11" t="s">
        <v>12</v>
      </c>
      <c r="H16" s="11" t="s">
        <v>13</v>
      </c>
      <c r="I16" s="12">
        <f>P13</f>
        <v>0</v>
      </c>
      <c r="J16" s="14">
        <v>0.03</v>
      </c>
      <c r="K16" s="12">
        <f>J16*I16</f>
        <v>0</v>
      </c>
    </row>
    <row r="17" spans="2:6" x14ac:dyDescent="0.25">
      <c r="B17" s="11" t="str">
        <f>'4.06'!$C$17</f>
        <v>Sikadur Panel</v>
      </c>
      <c r="C17" s="11" t="str">
        <f>'4.06'!$D$17</f>
        <v>KG</v>
      </c>
      <c r="D17" s="12"/>
      <c r="E17" s="11">
        <f>('4.06'!$F$17*'M-4.06'!$H$24)</f>
        <v>0.2</v>
      </c>
      <c r="F17" s="12">
        <f>$D$17*$E$17</f>
        <v>0</v>
      </c>
    </row>
    <row r="18" spans="2:6" x14ac:dyDescent="0.25">
      <c r="B18" s="11" t="str">
        <f>'4.07'!$C$15</f>
        <v>PINTURA PARA EXTERIOR BLANCA KORAZA</v>
      </c>
      <c r="C18" s="11" t="str">
        <f>'4.07'!$D$15</f>
        <v>GL</v>
      </c>
      <c r="D18" s="12"/>
      <c r="E18" s="11">
        <f>('4.07'!$F$15*'M-4.07'!$H$33)</f>
        <v>29.050000000000004</v>
      </c>
      <c r="F18" s="12">
        <f>$D$18*$E$18</f>
        <v>0</v>
      </c>
    </row>
    <row r="19" spans="2:6" x14ac:dyDescent="0.25">
      <c r="B19" s="11" t="str">
        <f>'4.08'!$C$15</f>
        <v>PLATINA DE ALUMINIO DE 15CM CAL 16</v>
      </c>
      <c r="C19" s="11" t="str">
        <f>'4.08'!$D$15</f>
        <v>ML</v>
      </c>
      <c r="D19" s="12"/>
      <c r="E19" s="11">
        <f>('4.08'!$F$15*'M-4.08'!$H$22)</f>
        <v>150</v>
      </c>
      <c r="F19" s="12">
        <f>$D$19*$E$19</f>
        <v>0</v>
      </c>
    </row>
    <row r="20" spans="2:6" x14ac:dyDescent="0.25">
      <c r="B20" s="11" t="str">
        <f>'4.08'!$C$16</f>
        <v>CHAZO PLASTICO 1/4"</v>
      </c>
      <c r="C20" s="11" t="str">
        <f>'4.08'!$D$16</f>
        <v>UND</v>
      </c>
      <c r="D20" s="12"/>
      <c r="E20" s="11">
        <f>('4.08'!$F$16*'M-4.08'!$H$22)+('5.01'!$F$17*'M-5.01'!$H$22)</f>
        <v>2424</v>
      </c>
      <c r="F20" s="12">
        <f>$D$20*$E$20</f>
        <v>0</v>
      </c>
    </row>
    <row r="21" spans="2:6" x14ac:dyDescent="0.25">
      <c r="B21" s="11" t="str">
        <f>'4.08'!$C$17</f>
        <v>TORNILLO LAM. AVELL. 8 X 2"</v>
      </c>
      <c r="C21" s="11" t="str">
        <f>'4.08'!$D$17</f>
        <v>UND</v>
      </c>
      <c r="D21" s="12"/>
      <c r="E21" s="11">
        <f>('4.08'!$F$17*'M-4.08'!$H$22)+('5.01'!$F$18*'M-5.01'!$H$22)</f>
        <v>2424</v>
      </c>
      <c r="F21" s="12">
        <f>$D$21*$E$21</f>
        <v>0</v>
      </c>
    </row>
    <row r="22" spans="2:6" x14ac:dyDescent="0.25">
      <c r="B22" s="11" t="str">
        <f>'4.08'!$C$18</f>
        <v>SIKAFLEX 300ML</v>
      </c>
      <c r="C22" s="11" t="str">
        <f>'4.08'!$D$18</f>
        <v>UND</v>
      </c>
      <c r="D22" s="12"/>
      <c r="E22" s="11">
        <f>('4.08'!$F$18*'M-4.08'!$H$22)</f>
        <v>150</v>
      </c>
      <c r="F22" s="12">
        <f>$D$22*$E$22</f>
        <v>0</v>
      </c>
    </row>
    <row r="23" spans="2:6" x14ac:dyDescent="0.25">
      <c r="B23" s="11" t="str">
        <f>'4.09'!$C$15</f>
        <v>PLATINA METALICA CAL 10</v>
      </c>
      <c r="C23" s="11" t="str">
        <f>'4.09'!$D$15</f>
        <v>UND</v>
      </c>
      <c r="D23" s="12"/>
      <c r="E23" s="11">
        <f>('4.09'!$F$15*'M-4.09'!$H$23)</f>
        <v>112</v>
      </c>
      <c r="F23" s="12">
        <f>$D$23*$E$23</f>
        <v>0</v>
      </c>
    </row>
    <row r="24" spans="2:6" x14ac:dyDescent="0.25">
      <c r="B24" s="11" t="str">
        <f>'4.09'!$C$16</f>
        <v>PERNO EXPLANSIÓN</v>
      </c>
      <c r="C24" s="11" t="str">
        <f>'4.09'!$D$16</f>
        <v>UND</v>
      </c>
      <c r="D24" s="12"/>
      <c r="E24" s="11">
        <f>('4.09'!$F$16*'M-4.09'!$H$23)</f>
        <v>112</v>
      </c>
      <c r="F24" s="12">
        <f>$D$24*$E$24</f>
        <v>0</v>
      </c>
    </row>
    <row r="25" spans="2:6" x14ac:dyDescent="0.25">
      <c r="B25" s="11" t="str">
        <f>'4.09'!$C$17</f>
        <v>SIKA ANCHORFLIX 2 600ml</v>
      </c>
      <c r="C25" s="11" t="str">
        <f>'4.09'!$D$17</f>
        <v>UND</v>
      </c>
      <c r="D25" s="12"/>
      <c r="E25" s="11">
        <f>('4.09'!$F$17*'M-4.09'!$H$23)</f>
        <v>14</v>
      </c>
      <c r="F25" s="12">
        <f>$D$25*$E$25</f>
        <v>0</v>
      </c>
    </row>
    <row r="26" spans="2:6" x14ac:dyDescent="0.25">
      <c r="B26" s="11" t="str">
        <f>'5.01'!$C$15</f>
        <v>ALFAJÍA FABRICADA EN LAMINA DE ACERO INOX CAL 16 DE 22cm ANCHO CON PESTAÑAS DE 4 CM.</v>
      </c>
      <c r="C26" s="11" t="str">
        <f>'5.01'!$D$15</f>
        <v>ML</v>
      </c>
      <c r="D26" s="12"/>
      <c r="E26" s="11">
        <f>('5.01'!$F$15*'M-5.01'!$H$22)</f>
        <v>205.20000000000002</v>
      </c>
      <c r="F26" s="12">
        <f>$D$26*$E$26</f>
        <v>0</v>
      </c>
    </row>
    <row r="27" spans="2:6" x14ac:dyDescent="0.25">
      <c r="B27" s="11" t="str">
        <f>'5.02'!$C$15</f>
        <v>PINTURA BITUMINOSA DE ALUMINIO</v>
      </c>
      <c r="C27" s="11" t="str">
        <f>'5.02'!$D$15</f>
        <v>GAL</v>
      </c>
      <c r="D27" s="12"/>
      <c r="E27" s="11">
        <f>('5.02'!$F$15*'M-5.02'!$H$22)</f>
        <v>119.70000000000002</v>
      </c>
      <c r="F27" s="12">
        <f>$D$27*$E$27</f>
        <v>0</v>
      </c>
    </row>
    <row r="28" spans="2:6" x14ac:dyDescent="0.25">
      <c r="B28" s="11" t="str">
        <f>'5.02'!$C$16</f>
        <v>RODILLO FELPA</v>
      </c>
      <c r="C28" s="11" t="str">
        <f>'5.02'!$D$16</f>
        <v>UND</v>
      </c>
      <c r="D28" s="12"/>
      <c r="E28" s="11">
        <f>('5.02'!$F$16*'M-5.02'!$H$22)</f>
        <v>85.5</v>
      </c>
      <c r="F28" s="12">
        <f>$D$28*$E$28</f>
        <v>0</v>
      </c>
    </row>
    <row r="29" spans="2:6" x14ac:dyDescent="0.25">
      <c r="B29" s="11" t="str">
        <f>'5.03'!$C$15</f>
        <v>PINTURA ACEITE GRIS</v>
      </c>
      <c r="C29" s="11" t="str">
        <f>'5.03'!$D$15</f>
        <v>GAL</v>
      </c>
      <c r="D29" s="12"/>
      <c r="E29" s="11">
        <f>('5.03'!$F$15*'M-5.03'!$H$25)</f>
        <v>4.32</v>
      </c>
      <c r="F29" s="12">
        <f>$D$29*$E$29</f>
        <v>0</v>
      </c>
    </row>
    <row r="30" spans="2:6" x14ac:dyDescent="0.25">
      <c r="B30" s="11" t="str">
        <f>'5.04'!$C$15</f>
        <v>SOPORTES PLASTICOS</v>
      </c>
      <c r="C30" s="11" t="str">
        <f>'5.04'!$D$15</f>
        <v>GB</v>
      </c>
      <c r="D30" s="12"/>
      <c r="E30" s="11">
        <f>('5.04'!$F$15*'M-5.04'!$H$21)</f>
        <v>1</v>
      </c>
      <c r="F30" s="12">
        <f>$D$30*$E$30</f>
        <v>0</v>
      </c>
    </row>
    <row r="31" spans="2:6" x14ac:dyDescent="0.25">
      <c r="B31" s="268" t="s">
        <v>14</v>
      </c>
      <c r="C31" s="268"/>
      <c r="D31" s="268"/>
      <c r="E31" s="268"/>
      <c r="F31" s="13">
        <f>SUM($F$8:$F$30)</f>
        <v>0</v>
      </c>
    </row>
  </sheetData>
  <mergeCells count="10">
    <mergeCell ref="Q10:T10"/>
    <mergeCell ref="L13:O13"/>
    <mergeCell ref="G15:J15"/>
    <mergeCell ref="B31:E31"/>
    <mergeCell ref="B2:H2"/>
    <mergeCell ref="B3:I3"/>
    <mergeCell ref="B6:F6"/>
    <mergeCell ref="G6:K6"/>
    <mergeCell ref="L6:P6"/>
    <mergeCell ref="Q6:U6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EliminarFilasDebajoDeDescripcion">
                <anchor moveWithCells="1" sizeWithCells="1">
                  <from>
                    <xdr:col>33</xdr:col>
                    <xdr:colOff>219075</xdr:colOff>
                    <xdr:row>1</xdr:row>
                    <xdr:rowOff>209550</xdr:rowOff>
                  </from>
                  <to>
                    <xdr:col>35</xdr:col>
                    <xdr:colOff>219075</xdr:colOff>
                    <xdr:row>1</xdr:row>
                    <xdr:rowOff>647700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FB3CE-3384-4540-933C-A52BAAA9F260}">
  <sheetPr codeName="Hoja1">
    <pageSetUpPr fitToPage="1"/>
  </sheetPr>
  <dimension ref="B1:K62"/>
  <sheetViews>
    <sheetView zoomScale="90" zoomScaleNormal="90" workbookViewId="0">
      <selection activeCell="M4" sqref="M4"/>
    </sheetView>
  </sheetViews>
  <sheetFormatPr baseColWidth="10" defaultRowHeight="15" x14ac:dyDescent="0.25"/>
  <cols>
    <col min="1" max="1" width="2" style="15" customWidth="1"/>
    <col min="2" max="2" width="10.7109375" style="15" customWidth="1"/>
    <col min="3" max="3" width="11.42578125" style="15"/>
    <col min="4" max="4" width="23" style="15" customWidth="1"/>
    <col min="5" max="5" width="16.42578125" style="15" bestFit="1" customWidth="1"/>
    <col min="6" max="6" width="8.5703125" style="15" customWidth="1"/>
    <col min="7" max="7" width="9.85546875" style="15" customWidth="1"/>
    <col min="8" max="8" width="14.85546875" style="15" bestFit="1" customWidth="1"/>
    <col min="9" max="9" width="12.7109375" style="15" customWidth="1"/>
    <col min="10" max="10" width="17.5703125" style="15" customWidth="1"/>
    <col min="11" max="11" width="15.140625" style="15" bestFit="1" customWidth="1"/>
    <col min="12" max="12" width="15.5703125" style="15" customWidth="1"/>
    <col min="13" max="16384" width="11.42578125" style="15"/>
  </cols>
  <sheetData>
    <row r="1" spans="2:10" ht="15.75" thickBot="1" x14ac:dyDescent="0.3"/>
    <row r="2" spans="2:10" ht="58.5" customHeight="1" x14ac:dyDescent="0.35">
      <c r="B2" s="328"/>
      <c r="C2" s="329"/>
      <c r="D2" s="329"/>
      <c r="E2" s="329"/>
      <c r="F2" s="329"/>
      <c r="G2" s="330" t="s">
        <v>15</v>
      </c>
      <c r="H2" s="330"/>
      <c r="I2" s="330"/>
      <c r="J2" s="331"/>
    </row>
    <row r="3" spans="2:10" x14ac:dyDescent="0.25">
      <c r="B3" s="332" t="s">
        <v>240</v>
      </c>
      <c r="C3" s="333"/>
      <c r="D3" s="333"/>
      <c r="E3" s="333"/>
      <c r="F3" s="333"/>
      <c r="G3" s="333"/>
      <c r="H3" s="334" t="s">
        <v>16</v>
      </c>
      <c r="I3" s="315"/>
      <c r="J3" s="335"/>
    </row>
    <row r="4" spans="2:10" ht="21.75" customHeight="1" x14ac:dyDescent="0.25">
      <c r="B4" s="332"/>
      <c r="C4" s="333"/>
      <c r="D4" s="333"/>
      <c r="E4" s="333"/>
      <c r="F4" s="333"/>
      <c r="G4" s="333"/>
      <c r="H4" s="336" t="s">
        <v>242</v>
      </c>
      <c r="I4" s="337"/>
      <c r="J4" s="338"/>
    </row>
    <row r="5" spans="2:10" ht="33.75" customHeight="1" x14ac:dyDescent="0.25">
      <c r="B5" s="339" t="s">
        <v>241</v>
      </c>
      <c r="C5" s="340"/>
      <c r="D5" s="340"/>
      <c r="E5" s="340"/>
      <c r="F5" s="340"/>
      <c r="G5" s="340"/>
      <c r="H5" s="340"/>
      <c r="I5" s="340"/>
      <c r="J5" s="341"/>
    </row>
    <row r="6" spans="2:10" x14ac:dyDescent="0.25">
      <c r="B6" s="16"/>
      <c r="J6" s="17"/>
    </row>
    <row r="7" spans="2:10" x14ac:dyDescent="0.25">
      <c r="B7" s="294" t="s">
        <v>17</v>
      </c>
      <c r="C7" s="295"/>
      <c r="D7" s="295"/>
      <c r="E7" s="18">
        <f>'PRESUPUESTO DE OBRA'!G48</f>
        <v>0</v>
      </c>
      <c r="F7" s="19"/>
      <c r="I7" s="20" t="s">
        <v>18</v>
      </c>
      <c r="J7" s="21">
        <v>0.15</v>
      </c>
    </row>
    <row r="8" spans="2:10" x14ac:dyDescent="0.25">
      <c r="B8" s="294" t="s">
        <v>19</v>
      </c>
      <c r="C8" s="295"/>
      <c r="D8" s="295"/>
      <c r="E8" s="18">
        <f>E7*(1+J7+I50+I52*1.19)</f>
        <v>0</v>
      </c>
      <c r="F8" s="19"/>
      <c r="I8" s="20" t="s">
        <v>20</v>
      </c>
      <c r="J8" s="21">
        <f>I48</f>
        <v>0.15</v>
      </c>
    </row>
    <row r="9" spans="2:10" x14ac:dyDescent="0.25">
      <c r="B9" s="294" t="s">
        <v>21</v>
      </c>
      <c r="C9" s="295"/>
      <c r="D9" s="295"/>
      <c r="E9" s="22">
        <v>5</v>
      </c>
      <c r="J9" s="17"/>
    </row>
    <row r="10" spans="2:10" x14ac:dyDescent="0.25">
      <c r="B10" s="294" t="s">
        <v>22</v>
      </c>
      <c r="C10" s="295"/>
      <c r="D10" s="295"/>
      <c r="E10" s="23">
        <v>0.4</v>
      </c>
      <c r="J10" s="17"/>
    </row>
    <row r="11" spans="2:10" x14ac:dyDescent="0.25">
      <c r="B11" s="16"/>
      <c r="J11" s="17"/>
    </row>
    <row r="12" spans="2:10" ht="33.75" customHeight="1" x14ac:dyDescent="0.25">
      <c r="B12" s="342" t="s">
        <v>23</v>
      </c>
      <c r="C12" s="343"/>
      <c r="D12" s="343"/>
      <c r="E12" s="24" t="s">
        <v>24</v>
      </c>
      <c r="F12" s="24" t="s">
        <v>25</v>
      </c>
      <c r="G12" s="24" t="s">
        <v>26</v>
      </c>
      <c r="H12" s="24" t="s">
        <v>27</v>
      </c>
      <c r="I12" s="24" t="s">
        <v>28</v>
      </c>
      <c r="J12" s="25" t="s">
        <v>29</v>
      </c>
    </row>
    <row r="13" spans="2:10" x14ac:dyDescent="0.25">
      <c r="B13" s="326" t="s">
        <v>30</v>
      </c>
      <c r="C13" s="327"/>
      <c r="D13" s="327"/>
      <c r="E13" s="26">
        <f>SUM(E15:E18)</f>
        <v>0</v>
      </c>
      <c r="F13" s="27"/>
      <c r="G13" s="28"/>
      <c r="H13" s="26">
        <f>SUM(H15:H17)</f>
        <v>0</v>
      </c>
      <c r="I13" s="29"/>
      <c r="J13" s="30">
        <f>SUM(J14:J18)</f>
        <v>0</v>
      </c>
    </row>
    <row r="14" spans="2:10" ht="15.75" x14ac:dyDescent="0.25">
      <c r="B14" s="308" t="s">
        <v>31</v>
      </c>
      <c r="C14" s="318"/>
      <c r="D14" s="318"/>
      <c r="E14" s="31"/>
      <c r="F14" s="32">
        <v>0.1</v>
      </c>
      <c r="G14" s="33">
        <f>E$9</f>
        <v>5</v>
      </c>
      <c r="H14" s="34">
        <f>E14*G14*(F14)</f>
        <v>0</v>
      </c>
      <c r="I14" s="35"/>
      <c r="J14" s="36">
        <f>E14*F14*(G14)</f>
        <v>0</v>
      </c>
    </row>
    <row r="15" spans="2:10" ht="15.75" x14ac:dyDescent="0.25">
      <c r="B15" s="308" t="s">
        <v>32</v>
      </c>
      <c r="C15" s="318"/>
      <c r="D15" s="318"/>
      <c r="E15" s="31"/>
      <c r="F15" s="32">
        <v>1</v>
      </c>
      <c r="G15" s="33">
        <f>E$9</f>
        <v>5</v>
      </c>
      <c r="H15" s="34">
        <f>E15*G15*(F15)</f>
        <v>0</v>
      </c>
      <c r="I15" s="35"/>
      <c r="J15" s="36">
        <f>E15*F15*(G15)</f>
        <v>0</v>
      </c>
    </row>
    <row r="16" spans="2:10" ht="15.75" x14ac:dyDescent="0.25">
      <c r="B16" s="308" t="s">
        <v>33</v>
      </c>
      <c r="C16" s="318"/>
      <c r="D16" s="318"/>
      <c r="E16" s="31"/>
      <c r="F16" s="32">
        <v>1</v>
      </c>
      <c r="G16" s="33">
        <f t="shared" ref="G16:G17" si="0">E$9</f>
        <v>5</v>
      </c>
      <c r="H16" s="34">
        <f t="shared" ref="H16:H17" si="1">E16*G16*(F16)</f>
        <v>0</v>
      </c>
      <c r="I16" s="35"/>
      <c r="J16" s="36">
        <f t="shared" ref="J16:J17" si="2">E16*F16*(G16)</f>
        <v>0</v>
      </c>
    </row>
    <row r="17" spans="2:11" ht="15.75" x14ac:dyDescent="0.25">
      <c r="B17" s="308" t="s">
        <v>34</v>
      </c>
      <c r="C17" s="318"/>
      <c r="D17" s="318"/>
      <c r="E17" s="31"/>
      <c r="F17" s="32">
        <v>1</v>
      </c>
      <c r="G17" s="33">
        <f t="shared" si="0"/>
        <v>5</v>
      </c>
      <c r="H17" s="34">
        <f t="shared" si="1"/>
        <v>0</v>
      </c>
      <c r="I17" s="35"/>
      <c r="J17" s="36">
        <f t="shared" si="2"/>
        <v>0</v>
      </c>
    </row>
    <row r="18" spans="2:11" x14ac:dyDescent="0.25">
      <c r="B18" s="321"/>
      <c r="C18" s="322"/>
      <c r="D18" s="322"/>
      <c r="E18" s="37"/>
      <c r="F18" s="37"/>
      <c r="G18" s="38"/>
      <c r="H18" s="37"/>
      <c r="I18" s="37"/>
      <c r="J18" s="39"/>
    </row>
    <row r="19" spans="2:11" x14ac:dyDescent="0.25">
      <c r="B19" s="302" t="s">
        <v>35</v>
      </c>
      <c r="C19" s="323"/>
      <c r="D19" s="323"/>
      <c r="E19" s="40">
        <f>SUM(E20:E26)</f>
        <v>0</v>
      </c>
      <c r="F19" s="41" t="s">
        <v>36</v>
      </c>
      <c r="G19" s="28" t="s">
        <v>37</v>
      </c>
      <c r="H19" s="40">
        <f>SUM(H20:H26)</f>
        <v>0</v>
      </c>
      <c r="I19" s="29"/>
      <c r="J19" s="30">
        <f>SUM(J20:J26)</f>
        <v>0</v>
      </c>
    </row>
    <row r="20" spans="2:11" ht="15.75" x14ac:dyDescent="0.25">
      <c r="B20" s="324" t="s">
        <v>38</v>
      </c>
      <c r="C20" s="325"/>
      <c r="D20" s="325"/>
      <c r="E20" s="31"/>
      <c r="F20" s="42">
        <v>0.5</v>
      </c>
      <c r="G20" s="33">
        <f t="shared" ref="G20:G22" si="3">E$9</f>
        <v>5</v>
      </c>
      <c r="H20" s="34">
        <f t="shared" ref="H20:H22" si="4">E20*G20*(F20)</f>
        <v>0</v>
      </c>
      <c r="I20" s="35"/>
      <c r="J20" s="36">
        <f t="shared" ref="J20:J22" si="5">E20*F20*(G20)</f>
        <v>0</v>
      </c>
    </row>
    <row r="21" spans="2:11" ht="15.75" x14ac:dyDescent="0.25">
      <c r="B21" s="308" t="s">
        <v>39</v>
      </c>
      <c r="C21" s="318"/>
      <c r="D21" s="318"/>
      <c r="E21" s="31"/>
      <c r="F21" s="32">
        <v>1</v>
      </c>
      <c r="G21" s="33">
        <f t="shared" si="3"/>
        <v>5</v>
      </c>
      <c r="H21" s="34">
        <f t="shared" si="4"/>
        <v>0</v>
      </c>
      <c r="I21" s="35"/>
      <c r="J21" s="36">
        <f t="shared" si="5"/>
        <v>0</v>
      </c>
    </row>
    <row r="22" spans="2:11" ht="15.75" x14ac:dyDescent="0.25">
      <c r="B22" s="308" t="s">
        <v>40</v>
      </c>
      <c r="C22" s="318"/>
      <c r="D22" s="318"/>
      <c r="E22" s="31"/>
      <c r="F22" s="32">
        <v>1</v>
      </c>
      <c r="G22" s="33">
        <f t="shared" si="3"/>
        <v>5</v>
      </c>
      <c r="H22" s="34">
        <f t="shared" si="4"/>
        <v>0</v>
      </c>
      <c r="I22" s="35"/>
      <c r="J22" s="36">
        <f t="shared" si="5"/>
        <v>0</v>
      </c>
    </row>
    <row r="23" spans="2:11" ht="15.75" x14ac:dyDescent="0.25">
      <c r="B23" s="308" t="s">
        <v>41</v>
      </c>
      <c r="C23" s="318"/>
      <c r="D23" s="318"/>
      <c r="E23" s="31"/>
      <c r="F23" s="32">
        <v>1</v>
      </c>
      <c r="G23" s="33">
        <f>E$9</f>
        <v>5</v>
      </c>
      <c r="H23" s="34">
        <f>E23*G23*(F23)</f>
        <v>0</v>
      </c>
      <c r="I23" s="35"/>
      <c r="J23" s="36">
        <f>E23*F23*(G23)</f>
        <v>0</v>
      </c>
    </row>
    <row r="24" spans="2:11" ht="15.75" x14ac:dyDescent="0.25">
      <c r="B24" s="308" t="s">
        <v>42</v>
      </c>
      <c r="C24" s="318"/>
      <c r="D24" s="318"/>
      <c r="E24" s="31"/>
      <c r="F24" s="32">
        <v>1</v>
      </c>
      <c r="G24" s="33">
        <f>E$9</f>
        <v>5</v>
      </c>
      <c r="H24" s="34">
        <f>E24*G24*(F24)</f>
        <v>0</v>
      </c>
      <c r="I24" s="35"/>
      <c r="J24" s="36">
        <f>E24*F24*(G24)</f>
        <v>0</v>
      </c>
    </row>
    <row r="25" spans="2:11" ht="15.75" x14ac:dyDescent="0.25">
      <c r="B25" s="308" t="s">
        <v>43</v>
      </c>
      <c r="C25" s="318"/>
      <c r="D25" s="318"/>
      <c r="E25" s="31"/>
      <c r="F25" s="32">
        <v>1</v>
      </c>
      <c r="G25" s="33">
        <f>E$9</f>
        <v>5</v>
      </c>
      <c r="H25" s="34">
        <f>E25*G25*(F25)</f>
        <v>0</v>
      </c>
      <c r="I25" s="35"/>
      <c r="J25" s="36">
        <f>E25*F25*(G25)</f>
        <v>0</v>
      </c>
    </row>
    <row r="26" spans="2:11" x14ac:dyDescent="0.25">
      <c r="B26" s="314"/>
      <c r="C26" s="315"/>
      <c r="D26" s="315"/>
      <c r="E26" s="43"/>
      <c r="F26" s="44"/>
      <c r="G26" s="44"/>
      <c r="H26" s="37"/>
      <c r="I26" s="37"/>
      <c r="J26" s="39"/>
    </row>
    <row r="27" spans="2:11" s="52" customFormat="1" ht="30" customHeight="1" x14ac:dyDescent="0.25">
      <c r="B27" s="316" t="s">
        <v>44</v>
      </c>
      <c r="C27" s="317"/>
      <c r="D27" s="317"/>
      <c r="E27" s="45" t="s">
        <v>45</v>
      </c>
      <c r="F27" s="46" t="s">
        <v>46</v>
      </c>
      <c r="G27" s="47" t="s">
        <v>47</v>
      </c>
      <c r="H27" s="48"/>
      <c r="I27" s="49"/>
      <c r="J27" s="50">
        <f>SUM(J28:J35)</f>
        <v>0</v>
      </c>
      <c r="K27" s="51"/>
    </row>
    <row r="28" spans="2:11" ht="15.75" x14ac:dyDescent="0.25">
      <c r="B28" s="308" t="s">
        <v>48</v>
      </c>
      <c r="C28" s="318"/>
      <c r="D28" s="318"/>
      <c r="E28" s="53">
        <v>0.4</v>
      </c>
      <c r="F28" s="54">
        <f>E9+8</f>
        <v>13</v>
      </c>
      <c r="G28" s="55">
        <v>1.8E-3</v>
      </c>
      <c r="H28" s="56">
        <f>$E$8*E28*G28</f>
        <v>0</v>
      </c>
      <c r="I28" s="35"/>
      <c r="J28" s="57">
        <f>H28</f>
        <v>0</v>
      </c>
    </row>
    <row r="29" spans="2:11" ht="15.75" x14ac:dyDescent="0.25">
      <c r="B29" s="308" t="s">
        <v>49</v>
      </c>
      <c r="C29" s="318"/>
      <c r="D29" s="318"/>
      <c r="E29" s="53">
        <v>1</v>
      </c>
      <c r="F29" s="54">
        <f>E9+1</f>
        <v>6</v>
      </c>
      <c r="G29" s="55">
        <v>5.9999999999999995E-4</v>
      </c>
      <c r="H29" s="56">
        <f>E8*E10*G29</f>
        <v>0</v>
      </c>
      <c r="I29" s="35"/>
      <c r="J29" s="57">
        <f t="shared" ref="J29:J32" si="6">H29</f>
        <v>0</v>
      </c>
    </row>
    <row r="30" spans="2:11" ht="15.75" x14ac:dyDescent="0.25">
      <c r="B30" s="308" t="s">
        <v>50</v>
      </c>
      <c r="C30" s="318"/>
      <c r="D30" s="318"/>
      <c r="E30" s="53">
        <v>0.2</v>
      </c>
      <c r="F30" s="54">
        <f>E9+1</f>
        <v>6</v>
      </c>
      <c r="G30" s="55">
        <v>8.0000000000000002E-3</v>
      </c>
      <c r="H30" s="56">
        <f t="shared" ref="H30:H31" si="7">$E$8*E30*G30</f>
        <v>0</v>
      </c>
      <c r="I30" s="35"/>
      <c r="J30" s="57">
        <f t="shared" si="6"/>
        <v>0</v>
      </c>
    </row>
    <row r="31" spans="2:11" ht="15.75" x14ac:dyDescent="0.25">
      <c r="B31" s="308" t="s">
        <v>51</v>
      </c>
      <c r="C31" s="318"/>
      <c r="D31" s="318"/>
      <c r="E31" s="53">
        <v>0.2</v>
      </c>
      <c r="F31" s="54">
        <f>E9+12</f>
        <v>17</v>
      </c>
      <c r="G31" s="55">
        <v>1.7999999999999999E-2</v>
      </c>
      <c r="H31" s="56">
        <f t="shared" si="7"/>
        <v>0</v>
      </c>
      <c r="I31" s="35"/>
      <c r="J31" s="57">
        <f t="shared" si="6"/>
        <v>0</v>
      </c>
    </row>
    <row r="32" spans="2:11" ht="15.75" x14ac:dyDescent="0.25">
      <c r="B32" s="308" t="s">
        <v>52</v>
      </c>
      <c r="C32" s="318"/>
      <c r="D32" s="318"/>
      <c r="E32" s="53">
        <v>0.3</v>
      </c>
      <c r="F32" s="54">
        <f>E9+36</f>
        <v>41</v>
      </c>
      <c r="G32" s="55">
        <v>0.01</v>
      </c>
      <c r="H32" s="56">
        <f>$E$8*E32*G32</f>
        <v>0</v>
      </c>
      <c r="I32" s="35"/>
      <c r="J32" s="57">
        <f t="shared" si="6"/>
        <v>0</v>
      </c>
    </row>
    <row r="33" spans="2:11" x14ac:dyDescent="0.25">
      <c r="B33" s="308"/>
      <c r="C33" s="318"/>
      <c r="D33" s="318"/>
      <c r="E33" s="58"/>
      <c r="F33" s="44"/>
      <c r="G33" s="44"/>
      <c r="H33" s="44"/>
      <c r="I33" s="44"/>
      <c r="J33" s="59" t="s">
        <v>53</v>
      </c>
    </row>
    <row r="34" spans="2:11" x14ac:dyDescent="0.25">
      <c r="B34" s="308"/>
      <c r="C34" s="318"/>
      <c r="D34" s="318"/>
      <c r="E34" s="58"/>
      <c r="F34" s="44"/>
      <c r="G34" s="44"/>
      <c r="H34" s="44"/>
      <c r="I34" s="44"/>
      <c r="J34" s="59" t="s">
        <v>53</v>
      </c>
    </row>
    <row r="35" spans="2:11" hidden="1" x14ac:dyDescent="0.25">
      <c r="B35" s="308"/>
      <c r="C35" s="318"/>
      <c r="D35" s="318"/>
      <c r="E35" s="58"/>
      <c r="F35" s="44"/>
      <c r="G35" s="44"/>
      <c r="H35" s="44"/>
      <c r="I35" s="44"/>
      <c r="J35" s="60"/>
    </row>
    <row r="36" spans="2:11" hidden="1" x14ac:dyDescent="0.25">
      <c r="B36" s="319" t="s">
        <v>54</v>
      </c>
      <c r="C36" s="320"/>
      <c r="D36" s="320"/>
      <c r="E36" s="61"/>
      <c r="F36" s="312"/>
      <c r="G36" s="313"/>
      <c r="H36" s="62">
        <v>0</v>
      </c>
      <c r="I36" s="63">
        <v>0</v>
      </c>
      <c r="J36" s="64">
        <v>0</v>
      </c>
    </row>
    <row r="37" spans="2:11" hidden="1" x14ac:dyDescent="0.25">
      <c r="B37" s="308"/>
      <c r="C37" s="309"/>
      <c r="D37" s="309"/>
      <c r="E37" s="55"/>
      <c r="F37" s="310"/>
      <c r="G37" s="311"/>
      <c r="H37" s="65"/>
      <c r="I37" s="66"/>
      <c r="J37" s="59"/>
    </row>
    <row r="38" spans="2:11" hidden="1" x14ac:dyDescent="0.25">
      <c r="B38" s="308"/>
      <c r="C38" s="309"/>
      <c r="D38" s="309"/>
      <c r="E38" s="44"/>
      <c r="F38" s="310"/>
      <c r="G38" s="311"/>
      <c r="H38" s="67" t="s">
        <v>53</v>
      </c>
      <c r="I38" s="44"/>
      <c r="J38" s="59" t="s">
        <v>53</v>
      </c>
    </row>
    <row r="39" spans="2:11" hidden="1" x14ac:dyDescent="0.25">
      <c r="B39" s="294"/>
      <c r="C39" s="295"/>
      <c r="D39" s="295"/>
      <c r="E39" s="44"/>
      <c r="F39" s="310"/>
      <c r="G39" s="311"/>
      <c r="H39" s="44"/>
      <c r="I39" s="44"/>
      <c r="J39" s="60"/>
    </row>
    <row r="40" spans="2:11" x14ac:dyDescent="0.25">
      <c r="B40" s="302" t="s">
        <v>55</v>
      </c>
      <c r="C40" s="303"/>
      <c r="D40" s="303"/>
      <c r="E40" s="68">
        <f>SUM(E41:E45)</f>
        <v>2.4E-2</v>
      </c>
      <c r="F40" s="304" t="s">
        <v>56</v>
      </c>
      <c r="G40" s="305"/>
      <c r="H40" s="69">
        <f>SUM(H41:H45)</f>
        <v>0</v>
      </c>
      <c r="I40" s="49"/>
      <c r="J40" s="50">
        <f>SUM(J41:J45)</f>
        <v>0</v>
      </c>
    </row>
    <row r="41" spans="2:11" ht="15.75" x14ac:dyDescent="0.25">
      <c r="B41" s="290" t="s">
        <v>57</v>
      </c>
      <c r="C41" s="291"/>
      <c r="D41" s="291"/>
      <c r="E41" s="70">
        <v>0</v>
      </c>
      <c r="F41" s="292">
        <f>$E$8</f>
        <v>0</v>
      </c>
      <c r="G41" s="293"/>
      <c r="H41" s="71">
        <f>E41*F41</f>
        <v>0</v>
      </c>
      <c r="I41" s="35"/>
      <c r="J41" s="72">
        <f>H41</f>
        <v>0</v>
      </c>
    </row>
    <row r="42" spans="2:11" ht="15.75" x14ac:dyDescent="0.25">
      <c r="B42" s="306" t="s">
        <v>58</v>
      </c>
      <c r="C42" s="307"/>
      <c r="D42" s="307"/>
      <c r="E42" s="70">
        <v>0</v>
      </c>
      <c r="F42" s="292">
        <f t="shared" ref="F42:F44" si="8">$E$8</f>
        <v>0</v>
      </c>
      <c r="G42" s="293"/>
      <c r="H42" s="71">
        <f t="shared" ref="H42:H44" si="9">E42*F42</f>
        <v>0</v>
      </c>
      <c r="I42" s="35"/>
      <c r="J42" s="72">
        <f t="shared" ref="J42:J44" si="10">H42</f>
        <v>0</v>
      </c>
    </row>
    <row r="43" spans="2:11" ht="15.75" x14ac:dyDescent="0.25">
      <c r="B43" s="290" t="s">
        <v>59</v>
      </c>
      <c r="C43" s="291"/>
      <c r="D43" s="291"/>
      <c r="E43" s="70">
        <v>0.02</v>
      </c>
      <c r="F43" s="292">
        <f t="shared" si="8"/>
        <v>0</v>
      </c>
      <c r="G43" s="293"/>
      <c r="H43" s="71">
        <f t="shared" si="9"/>
        <v>0</v>
      </c>
      <c r="I43" s="35"/>
      <c r="J43" s="72">
        <f t="shared" si="10"/>
        <v>0</v>
      </c>
    </row>
    <row r="44" spans="2:11" ht="15.75" x14ac:dyDescent="0.25">
      <c r="B44" s="290" t="s">
        <v>60</v>
      </c>
      <c r="C44" s="291"/>
      <c r="D44" s="291"/>
      <c r="E44" s="70">
        <v>4.0000000000000001E-3</v>
      </c>
      <c r="F44" s="292">
        <f t="shared" si="8"/>
        <v>0</v>
      </c>
      <c r="G44" s="293"/>
      <c r="H44" s="71">
        <f t="shared" si="9"/>
        <v>0</v>
      </c>
      <c r="I44" s="35"/>
      <c r="J44" s="72">
        <f t="shared" si="10"/>
        <v>0</v>
      </c>
    </row>
    <row r="45" spans="2:11" x14ac:dyDescent="0.25">
      <c r="B45" s="294"/>
      <c r="C45" s="295"/>
      <c r="D45" s="295"/>
      <c r="E45" s="44"/>
      <c r="F45" s="296"/>
      <c r="G45" s="297"/>
      <c r="H45" s="44"/>
      <c r="I45" s="44"/>
      <c r="J45" s="60"/>
    </row>
    <row r="46" spans="2:11" x14ac:dyDescent="0.25">
      <c r="B46" s="298" t="s">
        <v>61</v>
      </c>
      <c r="C46" s="299"/>
      <c r="D46" s="300"/>
      <c r="E46" s="301"/>
      <c r="F46" s="299"/>
      <c r="G46" s="299"/>
      <c r="H46" s="299"/>
      <c r="I46" s="300"/>
      <c r="J46" s="73">
        <f>J13+J19+J27+J36+J40</f>
        <v>0</v>
      </c>
    </row>
    <row r="47" spans="2:11" x14ac:dyDescent="0.25">
      <c r="B47" s="277" t="s">
        <v>62</v>
      </c>
      <c r="C47" s="278"/>
      <c r="D47" s="278"/>
      <c r="E47" s="74"/>
      <c r="F47" s="279"/>
      <c r="G47" s="279"/>
      <c r="H47" s="74"/>
      <c r="I47" s="74"/>
      <c r="J47" s="75"/>
    </row>
    <row r="48" spans="2:11" x14ac:dyDescent="0.25">
      <c r="B48" s="285" t="s">
        <v>63</v>
      </c>
      <c r="C48" s="286"/>
      <c r="D48" s="286"/>
      <c r="E48" s="286"/>
      <c r="F48" s="286"/>
      <c r="G48" s="286"/>
      <c r="H48" s="287"/>
      <c r="I48" s="76">
        <v>0.15</v>
      </c>
      <c r="J48" s="77">
        <f>J46</f>
        <v>0</v>
      </c>
      <c r="K48" s="78"/>
    </row>
    <row r="49" spans="2:11" x14ac:dyDescent="0.25">
      <c r="B49" s="277" t="s">
        <v>64</v>
      </c>
      <c r="C49" s="278"/>
      <c r="D49" s="278"/>
      <c r="E49" s="74"/>
      <c r="F49" s="279"/>
      <c r="G49" s="279"/>
      <c r="H49" s="74"/>
      <c r="I49" s="74"/>
      <c r="J49" s="79"/>
    </row>
    <row r="50" spans="2:11" x14ac:dyDescent="0.25">
      <c r="B50" s="285" t="s">
        <v>65</v>
      </c>
      <c r="C50" s="286"/>
      <c r="D50" s="286"/>
      <c r="E50" s="286"/>
      <c r="F50" s="286"/>
      <c r="G50" s="286"/>
      <c r="H50" s="287"/>
      <c r="I50" s="76">
        <v>0</v>
      </c>
      <c r="J50" s="80">
        <f>E$7*I50</f>
        <v>0</v>
      </c>
    </row>
    <row r="51" spans="2:11" x14ac:dyDescent="0.25">
      <c r="B51" s="277" t="s">
        <v>66</v>
      </c>
      <c r="C51" s="278"/>
      <c r="D51" s="278"/>
      <c r="E51" s="74"/>
      <c r="F51" s="279"/>
      <c r="G51" s="279"/>
      <c r="H51" s="74"/>
      <c r="I51" s="74"/>
      <c r="J51" s="81"/>
    </row>
    <row r="52" spans="2:11" x14ac:dyDescent="0.25">
      <c r="B52" s="285" t="s">
        <v>67</v>
      </c>
      <c r="C52" s="286"/>
      <c r="D52" s="286"/>
      <c r="E52" s="286"/>
      <c r="F52" s="286"/>
      <c r="G52" s="286"/>
      <c r="H52" s="287"/>
      <c r="I52" s="76">
        <v>0.05</v>
      </c>
      <c r="J52" s="80">
        <f>E$7*I52</f>
        <v>0</v>
      </c>
    </row>
    <row r="53" spans="2:11" x14ac:dyDescent="0.25">
      <c r="B53" s="288" t="s">
        <v>68</v>
      </c>
      <c r="C53" s="289"/>
      <c r="D53" s="289"/>
      <c r="E53" s="74"/>
      <c r="F53" s="279"/>
      <c r="G53" s="279"/>
      <c r="H53" s="74"/>
      <c r="I53" s="74"/>
      <c r="J53" s="81"/>
    </row>
    <row r="54" spans="2:11" x14ac:dyDescent="0.25">
      <c r="B54" s="274" t="s">
        <v>67</v>
      </c>
      <c r="C54" s="275"/>
      <c r="D54" s="275"/>
      <c r="E54" s="275"/>
      <c r="F54" s="275"/>
      <c r="G54" s="275"/>
      <c r="H54" s="276"/>
      <c r="I54" s="76">
        <v>0.19</v>
      </c>
      <c r="J54" s="80">
        <f>J52*I54</f>
        <v>0</v>
      </c>
    </row>
    <row r="55" spans="2:11" ht="9" customHeight="1" x14ac:dyDescent="0.25">
      <c r="B55" s="277"/>
      <c r="C55" s="278"/>
      <c r="D55" s="278"/>
      <c r="E55" s="74"/>
      <c r="F55" s="279"/>
      <c r="G55" s="279"/>
      <c r="H55" s="74"/>
      <c r="I55" s="74"/>
      <c r="J55" s="81"/>
    </row>
    <row r="56" spans="2:11" x14ac:dyDescent="0.25">
      <c r="B56" s="280" t="s">
        <v>69</v>
      </c>
      <c r="C56" s="281"/>
      <c r="D56" s="281"/>
      <c r="E56" s="281"/>
      <c r="F56" s="281"/>
      <c r="G56" s="281"/>
      <c r="H56" s="281"/>
      <c r="I56" s="82">
        <f>I48+I50+I52*(1+I54)</f>
        <v>0.20949999999999999</v>
      </c>
      <c r="J56" s="83">
        <f>SUM(J48:J54)</f>
        <v>0</v>
      </c>
      <c r="K56" s="84"/>
    </row>
    <row r="57" spans="2:11" ht="15.75" thickBot="1" x14ac:dyDescent="0.3">
      <c r="B57" s="282"/>
      <c r="C57" s="283"/>
      <c r="D57" s="283"/>
      <c r="E57" s="85"/>
      <c r="F57" s="284"/>
      <c r="G57" s="284"/>
      <c r="H57" s="85"/>
      <c r="I57" s="85"/>
      <c r="J57" s="86"/>
    </row>
    <row r="58" spans="2:11" x14ac:dyDescent="0.25">
      <c r="B58" s="87"/>
      <c r="C58" s="88"/>
      <c r="D58" s="88"/>
      <c r="E58" s="89"/>
      <c r="F58" s="90"/>
      <c r="G58" s="90"/>
      <c r="H58" s="89"/>
      <c r="I58" s="89"/>
      <c r="J58" s="91"/>
    </row>
    <row r="59" spans="2:11" ht="42" customHeight="1" x14ac:dyDescent="0.25">
      <c r="B59" s="16"/>
      <c r="C59" s="92" t="s">
        <v>70</v>
      </c>
      <c r="G59" s="92"/>
      <c r="J59" s="17"/>
    </row>
    <row r="60" spans="2:11" x14ac:dyDescent="0.25">
      <c r="B60" s="16"/>
      <c r="C60" s="92" t="s">
        <v>71</v>
      </c>
      <c r="G60" s="92"/>
      <c r="J60" s="17"/>
    </row>
    <row r="61" spans="2:11" x14ac:dyDescent="0.25">
      <c r="B61" s="16"/>
      <c r="C61" s="92" t="s">
        <v>72</v>
      </c>
      <c r="G61" s="92"/>
      <c r="J61" s="17"/>
    </row>
    <row r="62" spans="2:11" ht="15.75" thickBot="1" x14ac:dyDescent="0.3">
      <c r="B62" s="93"/>
      <c r="C62" s="94"/>
      <c r="D62" s="94"/>
      <c r="E62" s="94"/>
      <c r="F62" s="94"/>
      <c r="G62" s="94"/>
      <c r="H62" s="94"/>
      <c r="I62" s="94"/>
      <c r="J62" s="95"/>
    </row>
  </sheetData>
  <sheetProtection selectLockedCells="1" selectUnlockedCells="1"/>
  <mergeCells count="73">
    <mergeCell ref="B13:D13"/>
    <mergeCell ref="B2:F2"/>
    <mergeCell ref="G2:J2"/>
    <mergeCell ref="B3:G4"/>
    <mergeCell ref="H3:J3"/>
    <mergeCell ref="H4:J4"/>
    <mergeCell ref="B5:J5"/>
    <mergeCell ref="B7:D7"/>
    <mergeCell ref="B8:D8"/>
    <mergeCell ref="B9:D9"/>
    <mergeCell ref="B10:D10"/>
    <mergeCell ref="B12:D12"/>
    <mergeCell ref="B25:D25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F36:G36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F37:G37"/>
    <mergeCell ref="B38:D38"/>
    <mergeCell ref="F38:G38"/>
    <mergeCell ref="B39:D39"/>
    <mergeCell ref="F39:G39"/>
    <mergeCell ref="B40:D40"/>
    <mergeCell ref="F40:G40"/>
    <mergeCell ref="B41:D41"/>
    <mergeCell ref="F41:G41"/>
    <mergeCell ref="B42:D42"/>
    <mergeCell ref="F42:G42"/>
    <mergeCell ref="B49:D49"/>
    <mergeCell ref="F49:G49"/>
    <mergeCell ref="B43:D43"/>
    <mergeCell ref="F43:G43"/>
    <mergeCell ref="B44:D44"/>
    <mergeCell ref="F44:G44"/>
    <mergeCell ref="B45:D45"/>
    <mergeCell ref="F45:G45"/>
    <mergeCell ref="B46:D46"/>
    <mergeCell ref="E46:I46"/>
    <mergeCell ref="B47:D47"/>
    <mergeCell ref="F47:G47"/>
    <mergeCell ref="B48:H48"/>
    <mergeCell ref="B50:H50"/>
    <mergeCell ref="B51:D51"/>
    <mergeCell ref="F51:G51"/>
    <mergeCell ref="B52:H52"/>
    <mergeCell ref="B53:D53"/>
    <mergeCell ref="F53:G53"/>
    <mergeCell ref="B54:H54"/>
    <mergeCell ref="B55:D55"/>
    <mergeCell ref="F55:G55"/>
    <mergeCell ref="B56:H56"/>
    <mergeCell ref="B57:D57"/>
    <mergeCell ref="F57:G57"/>
  </mergeCells>
  <printOptions horizontalCentered="1"/>
  <pageMargins left="0.39370078740157483" right="0.39370078740157483" top="0.39370078740157483" bottom="0.39370078740157483" header="0" footer="0"/>
  <pageSetup scale="7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71A5-D729-451F-A4A9-A51A3DF9721E}">
  <sheetPr codeName="Hoja5">
    <tabColor rgb="FF92D050"/>
    <pageSetUpPr fitToPage="1"/>
  </sheetPr>
  <dimension ref="A1:M51"/>
  <sheetViews>
    <sheetView zoomScale="80" zoomScaleNormal="80" workbookViewId="0">
      <selection activeCell="J5" sqref="J5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260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159" t="s">
        <v>247</v>
      </c>
      <c r="D8" s="160" t="s">
        <v>98</v>
      </c>
      <c r="E8" s="380" t="s">
        <v>74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99</v>
      </c>
      <c r="D9" s="383"/>
      <c r="E9" s="383"/>
      <c r="F9" s="383"/>
      <c r="G9" s="384"/>
      <c r="H9" s="368"/>
    </row>
    <row r="10" spans="1:13" ht="15" customHeight="1" x14ac:dyDescent="0.25">
      <c r="A10" s="365"/>
      <c r="B10" s="158" t="s">
        <v>100</v>
      </c>
      <c r="C10" s="385" t="s">
        <v>101</v>
      </c>
      <c r="D10" s="386"/>
      <c r="E10" s="386"/>
      <c r="F10" s="386"/>
      <c r="G10" s="387"/>
      <c r="H10" s="368"/>
    </row>
    <row r="11" spans="1:13" ht="15" customHeight="1" thickBot="1" x14ac:dyDescent="0.3">
      <c r="A11" s="365"/>
      <c r="B11" s="162" t="s">
        <v>102</v>
      </c>
      <c r="C11" s="388" t="s">
        <v>103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/>
      <c r="D15" s="166"/>
      <c r="E15" s="167"/>
      <c r="F15" s="168"/>
      <c r="G15" s="167">
        <f t="shared" ref="G15:G16" si="0">F15*E15</f>
        <v>0</v>
      </c>
      <c r="H15" s="368"/>
    </row>
    <row r="16" spans="1:13" ht="15.75" thickBot="1" x14ac:dyDescent="0.3">
      <c r="A16" s="365"/>
      <c r="B16" s="164"/>
      <c r="C16" s="169"/>
      <c r="D16" s="170"/>
      <c r="E16" s="171"/>
      <c r="F16" s="172"/>
      <c r="G16" s="171">
        <f t="shared" si="0"/>
        <v>0</v>
      </c>
      <c r="H16" s="368"/>
    </row>
    <row r="17" spans="1:10" s="143" customFormat="1" ht="15.75" thickBot="1" x14ac:dyDescent="0.3">
      <c r="A17" s="365"/>
      <c r="B17" s="344" t="s">
        <v>14</v>
      </c>
      <c r="C17" s="345"/>
      <c r="D17" s="345"/>
      <c r="E17" s="345"/>
      <c r="F17" s="345"/>
      <c r="G17" s="173">
        <f>SUM(G15:G16)</f>
        <v>0</v>
      </c>
      <c r="H17" s="368"/>
      <c r="I17"/>
    </row>
    <row r="18" spans="1:10" s="143" customFormat="1" ht="15.75" thickBot="1" x14ac:dyDescent="0.3">
      <c r="A18" s="365"/>
      <c r="B18" s="352"/>
      <c r="C18" s="352"/>
      <c r="D18" s="352"/>
      <c r="E18" s="352"/>
      <c r="F18" s="352"/>
      <c r="G18" s="352"/>
      <c r="H18" s="368"/>
      <c r="I18"/>
    </row>
    <row r="19" spans="1:10" s="143" customFormat="1" ht="15.75" thickBot="1" x14ac:dyDescent="0.3">
      <c r="A19" s="365"/>
      <c r="B19" s="349" t="s">
        <v>1</v>
      </c>
      <c r="C19" s="350"/>
      <c r="D19" s="350"/>
      <c r="E19" s="350"/>
      <c r="F19" s="350"/>
      <c r="G19" s="351"/>
      <c r="H19" s="368"/>
      <c r="I19"/>
    </row>
    <row r="20" spans="1:10" s="143" customFormat="1" ht="15.75" thickBot="1" x14ac:dyDescent="0.3">
      <c r="A20" s="365"/>
      <c r="B20" s="163" t="s">
        <v>75</v>
      </c>
      <c r="C20" s="6" t="s">
        <v>4</v>
      </c>
      <c r="D20" s="7" t="s">
        <v>5</v>
      </c>
      <c r="E20" s="7" t="s">
        <v>6</v>
      </c>
      <c r="F20" s="7" t="s">
        <v>7</v>
      </c>
      <c r="G20" s="8" t="s">
        <v>8</v>
      </c>
      <c r="H20" s="368"/>
      <c r="I20"/>
    </row>
    <row r="21" spans="1:10" s="143" customFormat="1" x14ac:dyDescent="0.25">
      <c r="A21" s="365"/>
      <c r="B21" s="166"/>
      <c r="C21" s="165" t="s">
        <v>104</v>
      </c>
      <c r="D21" s="166" t="s">
        <v>103</v>
      </c>
      <c r="E21" s="167"/>
      <c r="F21" s="174">
        <v>1</v>
      </c>
      <c r="G21" s="167">
        <f t="shared" ref="G21:G22" si="1">F21*E21</f>
        <v>0</v>
      </c>
      <c r="H21" s="368"/>
      <c r="I21"/>
    </row>
    <row r="22" spans="1:10" s="143" customFormat="1" ht="15.75" thickBot="1" x14ac:dyDescent="0.3">
      <c r="A22" s="365"/>
      <c r="B22" s="170"/>
      <c r="C22" s="169"/>
      <c r="D22" s="170"/>
      <c r="E22" s="171"/>
      <c r="F22" s="175"/>
      <c r="G22" s="171">
        <f t="shared" si="1"/>
        <v>0</v>
      </c>
      <c r="H22" s="368"/>
      <c r="I22"/>
    </row>
    <row r="23" spans="1:10" s="143" customFormat="1" ht="15.75" thickBot="1" x14ac:dyDescent="0.3">
      <c r="A23" s="365"/>
      <c r="B23" s="344" t="s">
        <v>11</v>
      </c>
      <c r="C23" s="345"/>
      <c r="D23" s="345"/>
      <c r="E23" s="345"/>
      <c r="F23" s="345"/>
      <c r="G23" s="173">
        <f>SUM(G21:G22)</f>
        <v>0</v>
      </c>
      <c r="H23" s="368"/>
      <c r="I23"/>
    </row>
    <row r="24" spans="1:10" s="143" customFormat="1" ht="15.75" thickBot="1" x14ac:dyDescent="0.3">
      <c r="A24" s="365"/>
      <c r="B24" s="363"/>
      <c r="C24" s="363"/>
      <c r="D24" s="363"/>
      <c r="E24" s="363"/>
      <c r="F24" s="363"/>
      <c r="G24" s="363"/>
      <c r="H24" s="368"/>
      <c r="I24"/>
    </row>
    <row r="25" spans="1:10" s="143" customFormat="1" ht="15.75" thickBot="1" x14ac:dyDescent="0.3">
      <c r="A25" s="365"/>
      <c r="B25" s="349" t="s">
        <v>105</v>
      </c>
      <c r="C25" s="350"/>
      <c r="D25" s="350"/>
      <c r="E25" s="350"/>
      <c r="F25" s="350"/>
      <c r="G25" s="351"/>
      <c r="H25" s="368"/>
      <c r="I25"/>
    </row>
    <row r="26" spans="1:10" s="143" customFormat="1" ht="15.75" thickBot="1" x14ac:dyDescent="0.3">
      <c r="A26" s="365"/>
      <c r="B26" s="163" t="s">
        <v>75</v>
      </c>
      <c r="C26" s="6" t="s">
        <v>4</v>
      </c>
      <c r="D26" s="7" t="s">
        <v>5</v>
      </c>
      <c r="E26" s="7" t="s">
        <v>6</v>
      </c>
      <c r="F26" s="7" t="s">
        <v>7</v>
      </c>
      <c r="G26" s="8" t="s">
        <v>8</v>
      </c>
      <c r="H26" s="368"/>
      <c r="I26"/>
    </row>
    <row r="27" spans="1:10" s="143" customFormat="1" x14ac:dyDescent="0.25">
      <c r="A27" s="365"/>
      <c r="B27" s="166"/>
      <c r="C27" s="165"/>
      <c r="D27" s="166"/>
      <c r="E27" s="167"/>
      <c r="F27" s="176"/>
      <c r="G27" s="167">
        <f>F27*E27</f>
        <v>0</v>
      </c>
      <c r="H27" s="368"/>
      <c r="I27"/>
    </row>
    <row r="28" spans="1:10" s="143" customFormat="1" ht="15.75" thickBot="1" x14ac:dyDescent="0.3">
      <c r="A28" s="365"/>
      <c r="B28" s="170"/>
      <c r="C28" s="169"/>
      <c r="D28" s="170"/>
      <c r="E28" s="171"/>
      <c r="F28" s="172"/>
      <c r="G28" s="171">
        <f>F28*E28</f>
        <v>0</v>
      </c>
      <c r="H28" s="368"/>
      <c r="I28"/>
    </row>
    <row r="29" spans="1:10" s="143" customFormat="1" ht="15.75" thickBot="1" x14ac:dyDescent="0.3">
      <c r="A29" s="365"/>
      <c r="B29" s="344" t="s">
        <v>10</v>
      </c>
      <c r="C29" s="345"/>
      <c r="D29" s="345"/>
      <c r="E29" s="345"/>
      <c r="F29" s="345"/>
      <c r="G29" s="173">
        <f>SUM(G27:G28)</f>
        <v>0</v>
      </c>
      <c r="H29" s="368"/>
      <c r="I29"/>
      <c r="J29" s="177"/>
    </row>
    <row r="30" spans="1:10" s="143" customFormat="1" ht="15.75" thickBot="1" x14ac:dyDescent="0.3">
      <c r="A30" s="365"/>
      <c r="B30" s="363"/>
      <c r="C30" s="363"/>
      <c r="D30" s="363"/>
      <c r="E30" s="363"/>
      <c r="F30" s="363"/>
      <c r="G30" s="363"/>
      <c r="H30" s="368"/>
      <c r="I30"/>
    </row>
    <row r="31" spans="1:10" s="143" customFormat="1" ht="15.75" thickBot="1" x14ac:dyDescent="0.3">
      <c r="A31" s="365"/>
      <c r="B31" s="349" t="s">
        <v>3</v>
      </c>
      <c r="C31" s="350"/>
      <c r="D31" s="350"/>
      <c r="E31" s="350"/>
      <c r="F31" s="350"/>
      <c r="G31" s="351"/>
      <c r="H31" s="368"/>
      <c r="I31"/>
    </row>
    <row r="32" spans="1:10" s="143" customFormat="1" ht="15.75" thickBot="1" x14ac:dyDescent="0.3">
      <c r="A32" s="365"/>
      <c r="B32" s="163" t="s">
        <v>75</v>
      </c>
      <c r="C32" s="6" t="s">
        <v>4</v>
      </c>
      <c r="D32" s="7" t="s">
        <v>5</v>
      </c>
      <c r="E32" s="7" t="s">
        <v>6</v>
      </c>
      <c r="F32" s="7" t="s">
        <v>7</v>
      </c>
      <c r="G32" s="8" t="s">
        <v>8</v>
      </c>
      <c r="H32" s="368"/>
      <c r="I32"/>
    </row>
    <row r="33" spans="1:8" x14ac:dyDescent="0.25">
      <c r="A33" s="365"/>
      <c r="B33" s="166"/>
      <c r="C33" s="165"/>
      <c r="D33" s="166"/>
      <c r="E33" s="167"/>
      <c r="F33" s="176"/>
      <c r="G33" s="167">
        <f>F33*E33</f>
        <v>0</v>
      </c>
      <c r="H33" s="368"/>
    </row>
    <row r="34" spans="1:8" ht="15.75" thickBot="1" x14ac:dyDescent="0.3">
      <c r="A34" s="365"/>
      <c r="B34" s="170"/>
      <c r="C34" s="169"/>
      <c r="D34" s="170"/>
      <c r="E34" s="171"/>
      <c r="F34" s="172"/>
      <c r="G34" s="171">
        <f>F34*E34</f>
        <v>0</v>
      </c>
      <c r="H34" s="368"/>
    </row>
    <row r="35" spans="1:8" ht="15.75" thickBot="1" x14ac:dyDescent="0.3">
      <c r="A35" s="365"/>
      <c r="B35" s="344" t="s">
        <v>9</v>
      </c>
      <c r="C35" s="345"/>
      <c r="D35" s="345"/>
      <c r="E35" s="345"/>
      <c r="F35" s="345"/>
      <c r="G35" s="173">
        <f>SUM(G33:G34)</f>
        <v>0</v>
      </c>
      <c r="H35" s="368"/>
    </row>
    <row r="36" spans="1:8" ht="15.75" thickBot="1" x14ac:dyDescent="0.3">
      <c r="A36" s="365"/>
      <c r="B36" s="352"/>
      <c r="C36" s="352"/>
      <c r="D36" s="352"/>
      <c r="E36" s="352"/>
      <c r="F36" s="352"/>
      <c r="G36" s="352"/>
      <c r="H36" s="368"/>
    </row>
    <row r="37" spans="1:8" x14ac:dyDescent="0.25">
      <c r="A37" s="365"/>
      <c r="B37" s="353" t="s">
        <v>106</v>
      </c>
      <c r="C37" s="354"/>
      <c r="D37" s="354"/>
      <c r="E37" s="354"/>
      <c r="F37" s="355"/>
      <c r="G37" s="178">
        <f>G35+G29+G23+G17</f>
        <v>0</v>
      </c>
      <c r="H37" s="368"/>
    </row>
    <row r="38" spans="1:8" x14ac:dyDescent="0.25">
      <c r="A38" s="365"/>
      <c r="B38" s="356" t="s">
        <v>107</v>
      </c>
      <c r="C38" s="357"/>
      <c r="D38" s="357"/>
      <c r="E38" s="357"/>
      <c r="F38" s="179">
        <v>1</v>
      </c>
      <c r="G38" s="180">
        <f>G37*F38</f>
        <v>0</v>
      </c>
      <c r="H38" s="368"/>
    </row>
    <row r="39" spans="1:8" x14ac:dyDescent="0.25">
      <c r="A39" s="365"/>
      <c r="B39" s="356" t="s">
        <v>86</v>
      </c>
      <c r="C39" s="357"/>
      <c r="D39" s="357"/>
      <c r="E39" s="357"/>
      <c r="F39" s="181">
        <f>'AIU%'!$I$48</f>
        <v>0.15</v>
      </c>
      <c r="G39" s="180">
        <f>F39*G38</f>
        <v>0</v>
      </c>
      <c r="H39" s="368"/>
    </row>
    <row r="40" spans="1:8" x14ac:dyDescent="0.25">
      <c r="A40" s="365"/>
      <c r="B40" s="356" t="s">
        <v>87</v>
      </c>
      <c r="C40" s="357"/>
      <c r="D40" s="357"/>
      <c r="E40" s="357"/>
      <c r="F40" s="182">
        <v>0</v>
      </c>
      <c r="G40" s="180">
        <f>F40*G38</f>
        <v>0</v>
      </c>
      <c r="H40" s="368"/>
    </row>
    <row r="41" spans="1:8" x14ac:dyDescent="0.25">
      <c r="A41" s="365"/>
      <c r="B41" s="356" t="s">
        <v>88</v>
      </c>
      <c r="C41" s="357"/>
      <c r="D41" s="357"/>
      <c r="E41" s="357"/>
      <c r="F41" s="182">
        <v>0.05</v>
      </c>
      <c r="G41" s="180">
        <f>F41*G38</f>
        <v>0</v>
      </c>
      <c r="H41" s="368"/>
    </row>
    <row r="42" spans="1:8" ht="15.75" thickBot="1" x14ac:dyDescent="0.3">
      <c r="A42" s="365"/>
      <c r="B42" s="358" t="s">
        <v>89</v>
      </c>
      <c r="C42" s="359"/>
      <c r="D42" s="359"/>
      <c r="E42" s="359"/>
      <c r="F42" s="183">
        <v>0.19</v>
      </c>
      <c r="G42" s="184">
        <f>F42*G41</f>
        <v>0</v>
      </c>
      <c r="H42" s="368"/>
    </row>
    <row r="43" spans="1:8" ht="15.75" thickBot="1" x14ac:dyDescent="0.3">
      <c r="A43" s="365"/>
      <c r="B43" s="352"/>
      <c r="C43" s="352"/>
      <c r="D43" s="352"/>
      <c r="E43" s="352"/>
      <c r="F43" s="352"/>
      <c r="G43" s="352"/>
      <c r="H43" s="368"/>
    </row>
    <row r="44" spans="1:8" ht="15.75" thickBot="1" x14ac:dyDescent="0.3">
      <c r="A44" s="365"/>
      <c r="B44" s="360" t="s">
        <v>90</v>
      </c>
      <c r="C44" s="361"/>
      <c r="D44" s="361"/>
      <c r="E44" s="361"/>
      <c r="F44" s="362"/>
      <c r="G44" s="185">
        <f>G42+G41+G40+G39+G38</f>
        <v>0</v>
      </c>
      <c r="H44" s="368"/>
    </row>
    <row r="45" spans="1:8" x14ac:dyDescent="0.25">
      <c r="A45" s="365"/>
      <c r="B45" s="346"/>
      <c r="C45" s="346"/>
      <c r="D45" s="346"/>
      <c r="E45" s="346"/>
      <c r="F45" s="346"/>
      <c r="G45" s="346"/>
      <c r="H45" s="368"/>
    </row>
    <row r="46" spans="1:8" x14ac:dyDescent="0.25">
      <c r="A46" s="365"/>
      <c r="B46" s="347"/>
      <c r="C46" s="347"/>
      <c r="D46" s="347"/>
      <c r="E46" s="347"/>
      <c r="F46" s="347"/>
      <c r="G46" s="347"/>
      <c r="H46" s="368"/>
    </row>
    <row r="47" spans="1:8" ht="15.75" thickBot="1" x14ac:dyDescent="0.3">
      <c r="A47" s="366"/>
      <c r="B47" s="348"/>
      <c r="C47" s="348"/>
      <c r="D47" s="348"/>
      <c r="E47" s="348"/>
      <c r="F47" s="348"/>
      <c r="G47" s="348"/>
      <c r="H47" s="369"/>
    </row>
    <row r="48" spans="1:8" x14ac:dyDescent="0.25">
      <c r="D48" s="143"/>
    </row>
    <row r="49" spans="3:4" x14ac:dyDescent="0.25">
      <c r="C49"/>
      <c r="D49" s="143"/>
    </row>
    <row r="50" spans="3:4" x14ac:dyDescent="0.25">
      <c r="D50" s="143"/>
    </row>
    <row r="51" spans="3:4" x14ac:dyDescent="0.25">
      <c r="D51" s="143"/>
    </row>
  </sheetData>
  <mergeCells count="34">
    <mergeCell ref="A1:A47"/>
    <mergeCell ref="B1:G1"/>
    <mergeCell ref="H1:H47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2F25-4B93-42CC-9B40-BB1FBE53F412}">
  <sheetPr codeName="Hoja20">
    <tabColor rgb="FF5B9BD5"/>
    <pageSetUpPr fitToPage="1"/>
  </sheetPr>
  <dimension ref="A1:R952"/>
  <sheetViews>
    <sheetView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260</v>
      </c>
      <c r="D7" s="414"/>
      <c r="E7" s="155" t="s">
        <v>98</v>
      </c>
      <c r="F7" s="378" t="str">
        <f>'1.01'!E8</f>
        <v>1. PRELIMINARES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'1.01'!C9</f>
        <v>M-1.01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" customHeight="1" x14ac:dyDescent="0.25">
      <c r="B10" s="158" t="s">
        <v>100</v>
      </c>
      <c r="C10" s="405" t="str">
        <f>'1.01'!C10</f>
        <v>CAMPAMENTO. ALQUILER DE CONTENEDOR PARA ALMACEN.</v>
      </c>
      <c r="D10" s="406"/>
      <c r="E10" s="406"/>
      <c r="F10" s="406"/>
      <c r="G10" s="406"/>
      <c r="H10" s="407"/>
    </row>
    <row r="11" spans="1:18" ht="15" customHeight="1" thickBot="1" x14ac:dyDescent="0.3">
      <c r="B11" s="162" t="s">
        <v>102</v>
      </c>
      <c r="C11" s="408" t="str">
        <f>'1.01'!C11</f>
        <v>MES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MES</v>
      </c>
      <c r="G14" s="194" t="s">
        <v>114</v>
      </c>
      <c r="H14" s="195" t="s">
        <v>115</v>
      </c>
    </row>
    <row r="15" spans="1:18" s="196" customFormat="1" ht="27.95" customHeight="1" x14ac:dyDescent="0.25">
      <c r="B15" s="197" t="s">
        <v>116</v>
      </c>
      <c r="C15" s="198"/>
      <c r="D15" s="198"/>
      <c r="E15" s="198"/>
      <c r="F15" s="198">
        <f>'AIU%'!E9</f>
        <v>5</v>
      </c>
      <c r="G15" s="198">
        <v>1</v>
      </c>
      <c r="H15" s="199">
        <f>F15*G15</f>
        <v>5</v>
      </c>
    </row>
    <row r="16" spans="1:18" s="196" customFormat="1" ht="27.95" customHeight="1" x14ac:dyDescent="0.25">
      <c r="B16" s="197"/>
      <c r="C16" s="198"/>
      <c r="D16" s="198"/>
      <c r="E16" s="198"/>
      <c r="F16" s="198"/>
      <c r="G16" s="198"/>
      <c r="H16" s="199"/>
    </row>
    <row r="17" spans="2:8" s="196" customFormat="1" ht="27.95" customHeight="1" x14ac:dyDescent="0.25">
      <c r="B17" s="197"/>
      <c r="C17" s="198"/>
      <c r="D17" s="198"/>
      <c r="E17" s="198"/>
      <c r="F17" s="198"/>
      <c r="G17" s="198"/>
      <c r="H17" s="199"/>
    </row>
    <row r="18" spans="2:8" s="196" customFormat="1" ht="27.95" customHeight="1" x14ac:dyDescent="0.25">
      <c r="B18" s="197"/>
      <c r="C18" s="198"/>
      <c r="D18" s="198"/>
      <c r="E18" s="198"/>
      <c r="F18" s="198"/>
      <c r="G18" s="198"/>
      <c r="H18" s="199"/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s="196" customFormat="1" ht="27.95" customHeight="1" x14ac:dyDescent="0.25">
      <c r="B21" s="197"/>
      <c r="C21" s="198"/>
      <c r="D21" s="198"/>
      <c r="E21" s="198"/>
      <c r="F21" s="198"/>
      <c r="G21" s="198"/>
      <c r="H21" s="199"/>
    </row>
    <row r="22" spans="2:8" ht="15" customHeight="1" x14ac:dyDescent="0.25">
      <c r="B22" s="391" t="s">
        <v>115</v>
      </c>
      <c r="C22" s="391"/>
      <c r="D22" s="391"/>
      <c r="E22" s="391"/>
      <c r="F22" s="391"/>
      <c r="G22" s="391"/>
      <c r="H22" s="200">
        <f>SUM(H15:H21)</f>
        <v>5</v>
      </c>
    </row>
    <row r="23" spans="2:8" ht="16.5" customHeight="1" thickBot="1" x14ac:dyDescent="0.3">
      <c r="B23" s="392" t="s">
        <v>90</v>
      </c>
      <c r="C23" s="393"/>
      <c r="D23" s="393"/>
      <c r="E23" s="393"/>
      <c r="F23" s="393"/>
      <c r="G23" s="394"/>
      <c r="H23" s="201">
        <f>H22</f>
        <v>5</v>
      </c>
    </row>
    <row r="24" spans="2:8" ht="12.75" customHeight="1" x14ac:dyDescent="0.25">
      <c r="B24" s="202"/>
      <c r="C24" s="202"/>
      <c r="D24" s="203"/>
      <c r="E24" s="203"/>
      <c r="F24" s="203"/>
      <c r="G24" s="203"/>
      <c r="H24" s="203"/>
    </row>
    <row r="25" spans="2:8" ht="12.75" customHeight="1" thickBot="1" x14ac:dyDescent="0.3">
      <c r="B25" s="202"/>
      <c r="C25" s="202"/>
      <c r="D25" s="203"/>
      <c r="E25" s="203"/>
      <c r="F25" s="203"/>
      <c r="G25" s="203"/>
      <c r="H25" s="203"/>
    </row>
    <row r="26" spans="2:8" ht="12.75" customHeight="1" thickBot="1" x14ac:dyDescent="0.3">
      <c r="B26" s="395" t="s">
        <v>117</v>
      </c>
      <c r="C26" s="396"/>
      <c r="D26" s="397"/>
      <c r="E26" s="397"/>
      <c r="F26" s="397"/>
      <c r="G26" s="397"/>
      <c r="H26" s="398"/>
    </row>
    <row r="27" spans="2:8" ht="409.5" customHeight="1" x14ac:dyDescent="0.25">
      <c r="B27" s="399" t="s">
        <v>118</v>
      </c>
      <c r="C27" s="400"/>
      <c r="D27" s="400"/>
      <c r="E27" s="400"/>
      <c r="F27" s="400"/>
      <c r="G27" s="400"/>
      <c r="H27" s="401"/>
    </row>
    <row r="28" spans="2:8" ht="68.25" customHeight="1" thickBot="1" x14ac:dyDescent="0.3">
      <c r="B28" s="402"/>
      <c r="C28" s="403"/>
      <c r="D28" s="403"/>
      <c r="E28" s="403"/>
      <c r="F28" s="403"/>
      <c r="G28" s="403"/>
      <c r="H28" s="404"/>
    </row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2:G22"/>
    <mergeCell ref="B23:G23"/>
    <mergeCell ref="B26:H26"/>
    <mergeCell ref="B27:H28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2FD3-C914-46BB-8AE4-10EE9C775032}">
  <sheetPr codeName="Hoja7">
    <tabColor rgb="FF92D050"/>
    <pageSetUpPr fitToPage="1"/>
  </sheetPr>
  <dimension ref="A1:M52"/>
  <sheetViews>
    <sheetView zoomScale="80" zoomScaleNormal="80" workbookViewId="0">
      <selection activeCell="J4" sqref="J4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261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159" t="s">
        <v>247</v>
      </c>
      <c r="D8" s="160" t="s">
        <v>98</v>
      </c>
      <c r="E8" s="380" t="s">
        <v>74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119</v>
      </c>
      <c r="D9" s="383"/>
      <c r="E9" s="383"/>
      <c r="F9" s="383"/>
      <c r="G9" s="384"/>
      <c r="H9" s="368"/>
    </row>
    <row r="10" spans="1:13" ht="39" customHeight="1" x14ac:dyDescent="0.25">
      <c r="A10" s="365"/>
      <c r="B10" s="158" t="s">
        <v>100</v>
      </c>
      <c r="C10" s="385" t="s">
        <v>120</v>
      </c>
      <c r="D10" s="386"/>
      <c r="E10" s="386"/>
      <c r="F10" s="386"/>
      <c r="G10" s="387"/>
      <c r="H10" s="368"/>
    </row>
    <row r="11" spans="1:13" ht="15" customHeight="1" thickBot="1" x14ac:dyDescent="0.3">
      <c r="A11" s="365"/>
      <c r="B11" s="162" t="s">
        <v>102</v>
      </c>
      <c r="C11" s="388" t="s">
        <v>103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/>
      <c r="D15" s="166"/>
      <c r="E15" s="167"/>
      <c r="F15" s="168"/>
      <c r="G15" s="167">
        <f t="shared" ref="G15:G16" si="0">F15*E15</f>
        <v>0</v>
      </c>
      <c r="H15" s="368"/>
    </row>
    <row r="16" spans="1:13" ht="15.75" thickBot="1" x14ac:dyDescent="0.3">
      <c r="A16" s="365"/>
      <c r="B16" s="164"/>
      <c r="C16" s="169"/>
      <c r="D16" s="170"/>
      <c r="E16" s="171"/>
      <c r="F16" s="172"/>
      <c r="G16" s="171">
        <f t="shared" si="0"/>
        <v>0</v>
      </c>
      <c r="H16" s="368"/>
    </row>
    <row r="17" spans="1:11" ht="15.75" thickBot="1" x14ac:dyDescent="0.3">
      <c r="A17" s="365"/>
      <c r="B17" s="344" t="s">
        <v>14</v>
      </c>
      <c r="C17" s="345"/>
      <c r="D17" s="345"/>
      <c r="E17" s="345"/>
      <c r="F17" s="345"/>
      <c r="G17" s="173">
        <f>SUM(G15:G16)</f>
        <v>0</v>
      </c>
      <c r="H17" s="368"/>
    </row>
    <row r="18" spans="1:11" ht="15.75" thickBot="1" x14ac:dyDescent="0.3">
      <c r="A18" s="365"/>
      <c r="B18" s="352"/>
      <c r="C18" s="352"/>
      <c r="D18" s="352"/>
      <c r="E18" s="352"/>
      <c r="F18" s="352"/>
      <c r="G18" s="352"/>
      <c r="H18" s="368"/>
    </row>
    <row r="19" spans="1:11" ht="15.75" thickBot="1" x14ac:dyDescent="0.3">
      <c r="A19" s="365"/>
      <c r="B19" s="349" t="s">
        <v>1</v>
      </c>
      <c r="C19" s="350"/>
      <c r="D19" s="350"/>
      <c r="E19" s="350"/>
      <c r="F19" s="350"/>
      <c r="G19" s="351"/>
      <c r="H19" s="368"/>
    </row>
    <row r="20" spans="1:11" ht="15.75" thickBot="1" x14ac:dyDescent="0.3">
      <c r="A20" s="365"/>
      <c r="B20" s="163" t="s">
        <v>75</v>
      </c>
      <c r="C20" s="6" t="s">
        <v>4</v>
      </c>
      <c r="D20" s="7" t="s">
        <v>5</v>
      </c>
      <c r="E20" s="7" t="s">
        <v>6</v>
      </c>
      <c r="F20" s="7" t="s">
        <v>7</v>
      </c>
      <c r="G20" s="8" t="s">
        <v>8</v>
      </c>
      <c r="H20" s="368"/>
    </row>
    <row r="21" spans="1:11" s="156" customFormat="1" ht="30" x14ac:dyDescent="0.25">
      <c r="A21" s="365"/>
      <c r="B21" s="204"/>
      <c r="C21" s="205" t="s">
        <v>121</v>
      </c>
      <c r="D21" s="204" t="s">
        <v>103</v>
      </c>
      <c r="E21" s="206"/>
      <c r="F21" s="207">
        <v>1</v>
      </c>
      <c r="G21" s="206">
        <f t="shared" ref="G21:G23" si="1">F21*E21</f>
        <v>0</v>
      </c>
      <c r="H21" s="368"/>
      <c r="J21" s="208"/>
      <c r="K21" s="208"/>
    </row>
    <row r="22" spans="1:11" x14ac:dyDescent="0.25">
      <c r="A22" s="365"/>
      <c r="B22" s="11"/>
      <c r="C22" s="164" t="s">
        <v>122</v>
      </c>
      <c r="D22" s="11" t="s">
        <v>103</v>
      </c>
      <c r="E22" s="209"/>
      <c r="F22" s="207">
        <v>1</v>
      </c>
      <c r="G22" s="209">
        <f>F22*E22</f>
        <v>0</v>
      </c>
      <c r="H22" s="368"/>
    </row>
    <row r="23" spans="1:11" ht="15.75" thickBot="1" x14ac:dyDescent="0.3">
      <c r="A23" s="365"/>
      <c r="B23" s="170"/>
      <c r="C23" s="169"/>
      <c r="D23" s="170"/>
      <c r="E23" s="171"/>
      <c r="F23" s="175"/>
      <c r="G23" s="171">
        <f t="shared" si="1"/>
        <v>0</v>
      </c>
      <c r="H23" s="368"/>
    </row>
    <row r="24" spans="1:11" ht="15.75" thickBot="1" x14ac:dyDescent="0.3">
      <c r="A24" s="365"/>
      <c r="B24" s="344" t="s">
        <v>11</v>
      </c>
      <c r="C24" s="345"/>
      <c r="D24" s="345"/>
      <c r="E24" s="345"/>
      <c r="F24" s="345"/>
      <c r="G24" s="173">
        <f>SUM(G21:G23)</f>
        <v>0</v>
      </c>
      <c r="H24" s="368"/>
    </row>
    <row r="25" spans="1:11" ht="15.75" thickBot="1" x14ac:dyDescent="0.3">
      <c r="A25" s="365"/>
      <c r="B25" s="363"/>
      <c r="C25" s="363"/>
      <c r="D25" s="363"/>
      <c r="E25" s="363"/>
      <c r="F25" s="363"/>
      <c r="G25" s="363"/>
      <c r="H25" s="368"/>
    </row>
    <row r="26" spans="1:11" ht="15.75" thickBot="1" x14ac:dyDescent="0.3">
      <c r="A26" s="365"/>
      <c r="B26" s="349" t="s">
        <v>105</v>
      </c>
      <c r="C26" s="350"/>
      <c r="D26" s="350"/>
      <c r="E26" s="350"/>
      <c r="F26" s="350"/>
      <c r="G26" s="351"/>
      <c r="H26" s="368"/>
    </row>
    <row r="27" spans="1:11" ht="15.75" thickBot="1" x14ac:dyDescent="0.3">
      <c r="A27" s="365"/>
      <c r="B27" s="163" t="s">
        <v>75</v>
      </c>
      <c r="C27" s="6" t="s">
        <v>4</v>
      </c>
      <c r="D27" s="7" t="s">
        <v>5</v>
      </c>
      <c r="E27" s="7" t="s">
        <v>6</v>
      </c>
      <c r="F27" s="7" t="s">
        <v>7</v>
      </c>
      <c r="G27" s="8" t="s">
        <v>8</v>
      </c>
      <c r="H27" s="368"/>
    </row>
    <row r="28" spans="1:11" x14ac:dyDescent="0.25">
      <c r="A28" s="365"/>
      <c r="B28" s="166"/>
      <c r="C28" s="165"/>
      <c r="D28" s="166"/>
      <c r="E28" s="167"/>
      <c r="F28" s="176"/>
      <c r="G28" s="167">
        <f>F28*E28</f>
        <v>0</v>
      </c>
      <c r="H28" s="368"/>
    </row>
    <row r="29" spans="1:11" ht="15.75" thickBot="1" x14ac:dyDescent="0.3">
      <c r="A29" s="365"/>
      <c r="B29" s="170"/>
      <c r="C29" s="169"/>
      <c r="D29" s="170"/>
      <c r="E29" s="171"/>
      <c r="F29" s="172"/>
      <c r="G29" s="171">
        <f>F29*E29</f>
        <v>0</v>
      </c>
      <c r="H29" s="368"/>
      <c r="J29" s="177"/>
    </row>
    <row r="30" spans="1:11" ht="15.75" thickBot="1" x14ac:dyDescent="0.3">
      <c r="A30" s="365"/>
      <c r="B30" s="344" t="s">
        <v>10</v>
      </c>
      <c r="C30" s="345"/>
      <c r="D30" s="345"/>
      <c r="E30" s="345"/>
      <c r="F30" s="345"/>
      <c r="G30" s="173">
        <f>SUM(G28:G29)</f>
        <v>0</v>
      </c>
      <c r="H30" s="368"/>
    </row>
    <row r="31" spans="1:11" ht="15.75" thickBot="1" x14ac:dyDescent="0.3">
      <c r="A31" s="365"/>
      <c r="B31" s="363"/>
      <c r="C31" s="363"/>
      <c r="D31" s="363"/>
      <c r="E31" s="363"/>
      <c r="F31" s="363"/>
      <c r="G31" s="363"/>
      <c r="H31" s="368"/>
    </row>
    <row r="32" spans="1:11" ht="15.75" thickBot="1" x14ac:dyDescent="0.3">
      <c r="A32" s="365"/>
      <c r="B32" s="349" t="s">
        <v>3</v>
      </c>
      <c r="C32" s="350"/>
      <c r="D32" s="350"/>
      <c r="E32" s="350"/>
      <c r="F32" s="350"/>
      <c r="G32" s="351"/>
      <c r="H32" s="368"/>
    </row>
    <row r="33" spans="1:8" ht="15.75" thickBot="1" x14ac:dyDescent="0.3">
      <c r="A33" s="365"/>
      <c r="B33" s="163" t="s">
        <v>75</v>
      </c>
      <c r="C33" s="6" t="s">
        <v>4</v>
      </c>
      <c r="D33" s="7" t="s">
        <v>5</v>
      </c>
      <c r="E33" s="7" t="s">
        <v>6</v>
      </c>
      <c r="F33" s="7" t="s">
        <v>7</v>
      </c>
      <c r="G33" s="8" t="s">
        <v>8</v>
      </c>
      <c r="H33" s="368"/>
    </row>
    <row r="34" spans="1:8" x14ac:dyDescent="0.25">
      <c r="A34" s="365"/>
      <c r="B34" s="166"/>
      <c r="C34" s="165"/>
      <c r="D34" s="166"/>
      <c r="E34" s="167"/>
      <c r="F34" s="176"/>
      <c r="G34" s="167">
        <f>F34*E34</f>
        <v>0</v>
      </c>
      <c r="H34" s="368"/>
    </row>
    <row r="35" spans="1:8" ht="15.75" thickBot="1" x14ac:dyDescent="0.3">
      <c r="A35" s="365"/>
      <c r="B35" s="170"/>
      <c r="C35" s="169"/>
      <c r="D35" s="170"/>
      <c r="E35" s="171"/>
      <c r="F35" s="172"/>
      <c r="G35" s="171">
        <f>F35*E35</f>
        <v>0</v>
      </c>
      <c r="H35" s="368"/>
    </row>
    <row r="36" spans="1:8" ht="15.75" thickBot="1" x14ac:dyDescent="0.3">
      <c r="A36" s="365"/>
      <c r="B36" s="344" t="s">
        <v>9</v>
      </c>
      <c r="C36" s="345"/>
      <c r="D36" s="345"/>
      <c r="E36" s="345"/>
      <c r="F36" s="345"/>
      <c r="G36" s="173">
        <f>SUM(G34:G35)</f>
        <v>0</v>
      </c>
      <c r="H36" s="368"/>
    </row>
    <row r="37" spans="1:8" ht="15.75" thickBot="1" x14ac:dyDescent="0.3">
      <c r="A37" s="365"/>
      <c r="B37" s="352"/>
      <c r="C37" s="352"/>
      <c r="D37" s="352"/>
      <c r="E37" s="352"/>
      <c r="F37" s="352"/>
      <c r="G37" s="352"/>
      <c r="H37" s="368"/>
    </row>
    <row r="38" spans="1:8" x14ac:dyDescent="0.25">
      <c r="A38" s="365"/>
      <c r="B38" s="353" t="s">
        <v>106</v>
      </c>
      <c r="C38" s="354"/>
      <c r="D38" s="354"/>
      <c r="E38" s="354"/>
      <c r="F38" s="355"/>
      <c r="G38" s="178">
        <f>G36+G30+G24+G17</f>
        <v>0</v>
      </c>
      <c r="H38" s="368"/>
    </row>
    <row r="39" spans="1:8" x14ac:dyDescent="0.25">
      <c r="A39" s="365"/>
      <c r="B39" s="356" t="s">
        <v>107</v>
      </c>
      <c r="C39" s="357"/>
      <c r="D39" s="357"/>
      <c r="E39" s="357"/>
      <c r="F39" s="179">
        <v>1</v>
      </c>
      <c r="G39" s="180">
        <f>G38*F39</f>
        <v>0</v>
      </c>
      <c r="H39" s="368"/>
    </row>
    <row r="40" spans="1:8" x14ac:dyDescent="0.25">
      <c r="A40" s="365"/>
      <c r="B40" s="356" t="s">
        <v>86</v>
      </c>
      <c r="C40" s="357"/>
      <c r="D40" s="357"/>
      <c r="E40" s="357"/>
      <c r="F40" s="181">
        <f>'AIU%'!$I$48</f>
        <v>0.15</v>
      </c>
      <c r="G40" s="180">
        <f>F40*G39</f>
        <v>0</v>
      </c>
      <c r="H40" s="368"/>
    </row>
    <row r="41" spans="1:8" x14ac:dyDescent="0.25">
      <c r="A41" s="365"/>
      <c r="B41" s="356" t="s">
        <v>87</v>
      </c>
      <c r="C41" s="357"/>
      <c r="D41" s="357"/>
      <c r="E41" s="357"/>
      <c r="F41" s="182">
        <v>0</v>
      </c>
      <c r="G41" s="180">
        <f>F41*G39</f>
        <v>0</v>
      </c>
      <c r="H41" s="368"/>
    </row>
    <row r="42" spans="1:8" x14ac:dyDescent="0.25">
      <c r="A42" s="365"/>
      <c r="B42" s="356" t="s">
        <v>88</v>
      </c>
      <c r="C42" s="357"/>
      <c r="D42" s="357"/>
      <c r="E42" s="357"/>
      <c r="F42" s="182">
        <v>0.05</v>
      </c>
      <c r="G42" s="180">
        <f>F42*G39</f>
        <v>0</v>
      </c>
      <c r="H42" s="368"/>
    </row>
    <row r="43" spans="1:8" ht="15.75" thickBot="1" x14ac:dyDescent="0.3">
      <c r="A43" s="365"/>
      <c r="B43" s="358" t="s">
        <v>89</v>
      </c>
      <c r="C43" s="359"/>
      <c r="D43" s="359"/>
      <c r="E43" s="359"/>
      <c r="F43" s="183">
        <v>0.19</v>
      </c>
      <c r="G43" s="184">
        <f>F43*G42</f>
        <v>0</v>
      </c>
      <c r="H43" s="368"/>
    </row>
    <row r="44" spans="1:8" ht="15.75" thickBot="1" x14ac:dyDescent="0.3">
      <c r="A44" s="365"/>
      <c r="B44" s="352"/>
      <c r="C44" s="352"/>
      <c r="D44" s="352"/>
      <c r="E44" s="352"/>
      <c r="F44" s="352"/>
      <c r="G44" s="352"/>
      <c r="H44" s="368"/>
    </row>
    <row r="45" spans="1:8" ht="15.75" thickBot="1" x14ac:dyDescent="0.3">
      <c r="A45" s="365"/>
      <c r="B45" s="360" t="s">
        <v>90</v>
      </c>
      <c r="C45" s="361"/>
      <c r="D45" s="361"/>
      <c r="E45" s="361"/>
      <c r="F45" s="362"/>
      <c r="G45" s="185">
        <f>G43+G42+G41+G40+G39</f>
        <v>0</v>
      </c>
      <c r="H45" s="368"/>
    </row>
    <row r="46" spans="1:8" x14ac:dyDescent="0.25">
      <c r="A46" s="365"/>
      <c r="B46" s="346"/>
      <c r="C46" s="346"/>
      <c r="D46" s="346"/>
      <c r="E46" s="346"/>
      <c r="F46" s="346"/>
      <c r="G46" s="346"/>
      <c r="H46" s="368"/>
    </row>
    <row r="47" spans="1:8" x14ac:dyDescent="0.25">
      <c r="A47" s="365"/>
      <c r="B47" s="347"/>
      <c r="C47" s="347"/>
      <c r="D47" s="347"/>
      <c r="E47" s="347"/>
      <c r="F47" s="347"/>
      <c r="G47" s="347"/>
      <c r="H47" s="368"/>
    </row>
    <row r="48" spans="1:8" ht="15.75" thickBot="1" x14ac:dyDescent="0.3">
      <c r="A48" s="366"/>
      <c r="B48" s="348"/>
      <c r="C48" s="348"/>
      <c r="D48" s="348"/>
      <c r="E48" s="348"/>
      <c r="F48" s="348"/>
      <c r="G48" s="348"/>
      <c r="H48" s="369"/>
    </row>
    <row r="49" spans="3:4" x14ac:dyDescent="0.25">
      <c r="D49" s="143"/>
    </row>
    <row r="50" spans="3:4" x14ac:dyDescent="0.25">
      <c r="C50"/>
      <c r="D50" s="143"/>
    </row>
    <row r="51" spans="3:4" x14ac:dyDescent="0.25">
      <c r="D51" s="143"/>
    </row>
    <row r="52" spans="3:4" x14ac:dyDescent="0.25">
      <c r="D52" s="143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7:F17"/>
    <mergeCell ref="B18:G18"/>
    <mergeCell ref="B19:G19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D3FF-3849-4B3A-8E28-22ABD59F176D}">
  <sheetPr codeName="Hoja17">
    <tabColor rgb="FF5B9BD5"/>
    <pageSetUpPr fitToPage="1"/>
  </sheetPr>
  <dimension ref="A1:R961"/>
  <sheetViews>
    <sheetView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260</v>
      </c>
      <c r="D7" s="414"/>
      <c r="E7" s="155" t="s">
        <v>98</v>
      </c>
      <c r="F7" s="378" t="str">
        <f>'1.02'!E8</f>
        <v>1. PRELIMINARES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'1.02'!C9</f>
        <v>M-1.02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33" customHeight="1" x14ac:dyDescent="0.25">
      <c r="B10" s="158" t="s">
        <v>100</v>
      </c>
      <c r="C10" s="421" t="str">
        <f>'1.02'!C10</f>
        <v>SUMINISTRO Y OPERACIÓN DE SISTEMA Y EQUIPOS CERTIFICADOS PARA TRABAJO EN ALTURAS, INCLUYE ANDAMIOS MULTIDIRECCIONALES, ANDAMIOS COLGANTES, ARNÉS Y SISTEMA DE PROTECCIÓN CONTRA CAÍDAS.</v>
      </c>
      <c r="D10" s="422"/>
      <c r="E10" s="422"/>
      <c r="F10" s="422"/>
      <c r="G10" s="422"/>
      <c r="H10" s="423"/>
    </row>
    <row r="11" spans="1:18" ht="15" customHeight="1" thickBot="1" x14ac:dyDescent="0.3">
      <c r="B11" s="162" t="s">
        <v>102</v>
      </c>
      <c r="C11" s="408" t="str">
        <f>'1.02'!C11</f>
        <v>MES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MES</v>
      </c>
      <c r="G14" s="194" t="s">
        <v>114</v>
      </c>
      <c r="H14" s="195" t="s">
        <v>115</v>
      </c>
    </row>
    <row r="15" spans="1:18" s="196" customFormat="1" ht="27.95" customHeight="1" x14ac:dyDescent="0.25">
      <c r="B15" s="197" t="s">
        <v>123</v>
      </c>
      <c r="C15" s="198"/>
      <c r="D15" s="198"/>
      <c r="E15" s="198"/>
      <c r="F15" s="198">
        <f>'AIU%'!E9</f>
        <v>5</v>
      </c>
      <c r="G15" s="198">
        <v>1</v>
      </c>
      <c r="H15" s="199">
        <f>F15*G15</f>
        <v>5</v>
      </c>
    </row>
    <row r="16" spans="1:18" s="196" customFormat="1" ht="27.95" customHeight="1" x14ac:dyDescent="0.25">
      <c r="B16" s="197"/>
      <c r="C16" s="198"/>
      <c r="D16" s="198"/>
      <c r="E16" s="198"/>
      <c r="F16" s="198"/>
      <c r="G16" s="198"/>
      <c r="H16" s="199"/>
    </row>
    <row r="17" spans="2:8" s="196" customFormat="1" ht="27.95" customHeight="1" x14ac:dyDescent="0.25">
      <c r="B17" s="197"/>
      <c r="C17" s="198"/>
      <c r="D17" s="198"/>
      <c r="E17" s="198"/>
      <c r="F17" s="198"/>
      <c r="G17" s="198"/>
      <c r="H17" s="199"/>
    </row>
    <row r="18" spans="2:8" s="196" customFormat="1" ht="27.95" customHeight="1" x14ac:dyDescent="0.25">
      <c r="B18" s="197"/>
      <c r="C18" s="198"/>
      <c r="D18" s="198"/>
      <c r="E18" s="198"/>
      <c r="F18" s="198"/>
      <c r="G18" s="198"/>
      <c r="H18" s="199"/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s="196" customFormat="1" ht="27.95" customHeight="1" x14ac:dyDescent="0.25">
      <c r="B21" s="197"/>
      <c r="C21" s="198"/>
      <c r="D21" s="198"/>
      <c r="E21" s="198"/>
      <c r="F21" s="198"/>
      <c r="G21" s="198"/>
      <c r="H21" s="199"/>
    </row>
    <row r="22" spans="2:8" s="196" customFormat="1" ht="27.95" customHeight="1" x14ac:dyDescent="0.25">
      <c r="B22" s="197"/>
      <c r="C22" s="198"/>
      <c r="D22" s="198"/>
      <c r="E22" s="198"/>
      <c r="F22" s="198"/>
      <c r="G22" s="198"/>
      <c r="H22" s="199"/>
    </row>
    <row r="23" spans="2:8" s="196" customFormat="1" ht="27.95" customHeight="1" x14ac:dyDescent="0.25">
      <c r="B23" s="197"/>
      <c r="C23" s="198"/>
      <c r="D23" s="198"/>
      <c r="E23" s="198"/>
      <c r="F23" s="198"/>
      <c r="G23" s="198"/>
      <c r="H23" s="199"/>
    </row>
    <row r="24" spans="2:8" s="196" customFormat="1" ht="27.95" customHeight="1" x14ac:dyDescent="0.25">
      <c r="B24" s="197"/>
      <c r="C24" s="198"/>
      <c r="D24" s="198"/>
      <c r="E24" s="198"/>
      <c r="F24" s="198"/>
      <c r="G24" s="198"/>
      <c r="H24" s="199"/>
    </row>
    <row r="25" spans="2:8" s="196" customFormat="1" ht="27.95" customHeight="1" x14ac:dyDescent="0.25">
      <c r="B25" s="197"/>
      <c r="C25" s="198"/>
      <c r="D25" s="198"/>
      <c r="E25" s="198"/>
      <c r="F25" s="198"/>
      <c r="G25" s="198"/>
      <c r="H25" s="199"/>
    </row>
    <row r="26" spans="2:8" s="196" customFormat="1" ht="27.95" customHeight="1" x14ac:dyDescent="0.25">
      <c r="B26" s="197"/>
      <c r="C26" s="198"/>
      <c r="D26" s="198"/>
      <c r="E26" s="198"/>
      <c r="F26" s="198"/>
      <c r="G26" s="198"/>
      <c r="H26" s="199"/>
    </row>
    <row r="27" spans="2:8" s="196" customFormat="1" ht="27.95" customHeight="1" x14ac:dyDescent="0.25">
      <c r="B27" s="197"/>
      <c r="C27" s="198"/>
      <c r="D27" s="198"/>
      <c r="E27" s="198"/>
      <c r="F27" s="198"/>
      <c r="G27" s="198"/>
      <c r="H27" s="199"/>
    </row>
    <row r="28" spans="2:8" s="196" customFormat="1" ht="27.95" customHeight="1" x14ac:dyDescent="0.25">
      <c r="B28" s="197"/>
      <c r="C28" s="198"/>
      <c r="D28" s="198"/>
      <c r="E28" s="198"/>
      <c r="F28" s="198"/>
      <c r="G28" s="198"/>
      <c r="H28" s="199"/>
    </row>
    <row r="29" spans="2:8" s="196" customFormat="1" ht="27.95" customHeight="1" x14ac:dyDescent="0.25">
      <c r="B29" s="197"/>
      <c r="C29" s="198"/>
      <c r="D29" s="198"/>
      <c r="E29" s="198"/>
      <c r="F29" s="198"/>
      <c r="G29" s="198"/>
      <c r="H29" s="199"/>
    </row>
    <row r="30" spans="2:8" s="196" customFormat="1" ht="27.95" customHeight="1" x14ac:dyDescent="0.25">
      <c r="B30" s="197"/>
      <c r="C30" s="198"/>
      <c r="D30" s="198"/>
      <c r="E30" s="198"/>
      <c r="F30" s="198"/>
      <c r="G30" s="198"/>
      <c r="H30" s="199"/>
    </row>
    <row r="31" spans="2:8" ht="15" customHeight="1" x14ac:dyDescent="0.25">
      <c r="B31" s="391" t="s">
        <v>115</v>
      </c>
      <c r="C31" s="391"/>
      <c r="D31" s="391"/>
      <c r="E31" s="391"/>
      <c r="F31" s="391"/>
      <c r="G31" s="391"/>
      <c r="H31" s="200">
        <f>SUM(H15:H30)</f>
        <v>5</v>
      </c>
    </row>
    <row r="32" spans="2:8" ht="16.5" customHeight="1" thickBot="1" x14ac:dyDescent="0.3">
      <c r="B32" s="392" t="s">
        <v>90</v>
      </c>
      <c r="C32" s="393"/>
      <c r="D32" s="393"/>
      <c r="E32" s="393"/>
      <c r="F32" s="393"/>
      <c r="G32" s="394"/>
      <c r="H32" s="201">
        <f>H31</f>
        <v>5</v>
      </c>
    </row>
    <row r="33" spans="2:8" ht="12.75" customHeight="1" x14ac:dyDescent="0.25">
      <c r="B33" s="202"/>
      <c r="C33" s="202"/>
      <c r="D33" s="203"/>
      <c r="E33" s="203"/>
      <c r="F33" s="203"/>
      <c r="G33" s="203"/>
      <c r="H33" s="203"/>
    </row>
    <row r="34" spans="2:8" ht="12.75" customHeight="1" thickBot="1" x14ac:dyDescent="0.3">
      <c r="B34" s="202"/>
      <c r="C34" s="202"/>
      <c r="D34" s="203"/>
      <c r="E34" s="203"/>
      <c r="F34" s="203"/>
      <c r="G34" s="203"/>
      <c r="H34" s="203"/>
    </row>
    <row r="35" spans="2:8" ht="12.75" customHeight="1" thickBot="1" x14ac:dyDescent="0.3">
      <c r="B35" s="395" t="s">
        <v>117</v>
      </c>
      <c r="C35" s="396"/>
      <c r="D35" s="397"/>
      <c r="E35" s="397"/>
      <c r="F35" s="397"/>
      <c r="G35" s="397"/>
      <c r="H35" s="398"/>
    </row>
    <row r="36" spans="2:8" ht="409.5" customHeight="1" x14ac:dyDescent="0.25">
      <c r="B36" s="399" t="s">
        <v>118</v>
      </c>
      <c r="C36" s="400"/>
      <c r="D36" s="400"/>
      <c r="E36" s="400"/>
      <c r="F36" s="400"/>
      <c r="G36" s="400"/>
      <c r="H36" s="401"/>
    </row>
    <row r="37" spans="2:8" ht="68.25" customHeight="1" thickBot="1" x14ac:dyDescent="0.3">
      <c r="B37" s="402"/>
      <c r="C37" s="403"/>
      <c r="D37" s="403"/>
      <c r="E37" s="403"/>
      <c r="F37" s="403"/>
      <c r="G37" s="403"/>
      <c r="H37" s="404"/>
    </row>
    <row r="38" spans="2:8" ht="12.75" customHeight="1" x14ac:dyDescent="0.25"/>
    <row r="39" spans="2:8" ht="12.75" customHeight="1" x14ac:dyDescent="0.25"/>
    <row r="40" spans="2:8" ht="12.75" customHeight="1" x14ac:dyDescent="0.25"/>
    <row r="41" spans="2:8" ht="12.75" customHeight="1" x14ac:dyDescent="0.25"/>
    <row r="42" spans="2:8" ht="12.75" customHeight="1" x14ac:dyDescent="0.25"/>
    <row r="43" spans="2:8" ht="12.75" customHeight="1" x14ac:dyDescent="0.25"/>
    <row r="44" spans="2:8" ht="12.75" customHeight="1" x14ac:dyDescent="0.25"/>
    <row r="45" spans="2:8" ht="12.75" customHeight="1" x14ac:dyDescent="0.25"/>
    <row r="46" spans="2:8" ht="12.75" customHeight="1" x14ac:dyDescent="0.25"/>
    <row r="47" spans="2:8" ht="12.75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31:G31"/>
    <mergeCell ref="B32:G32"/>
    <mergeCell ref="B35:H35"/>
    <mergeCell ref="B36:H3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8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910F5-29FC-45F5-9F8A-F639C6921EED}">
  <sheetPr codeName="Hoja9">
    <tabColor rgb="FF92D050"/>
    <pageSetUpPr fitToPage="1"/>
  </sheetPr>
  <dimension ref="A1:M52"/>
  <sheetViews>
    <sheetView zoomScale="80" zoomScaleNormal="80" workbookViewId="0">
      <selection activeCell="C7" sqref="C7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261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159" t="s">
        <v>247</v>
      </c>
      <c r="D8" s="160" t="s">
        <v>98</v>
      </c>
      <c r="E8" s="380" t="s">
        <v>77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124</v>
      </c>
      <c r="D9" s="383"/>
      <c r="E9" s="383"/>
      <c r="F9" s="383"/>
      <c r="G9" s="384"/>
      <c r="H9" s="368"/>
    </row>
    <row r="10" spans="1:13" ht="34.5" customHeight="1" x14ac:dyDescent="0.25">
      <c r="A10" s="365"/>
      <c r="B10" s="158" t="s">
        <v>100</v>
      </c>
      <c r="C10" s="385" t="s">
        <v>125</v>
      </c>
      <c r="D10" s="386"/>
      <c r="E10" s="386"/>
      <c r="F10" s="386"/>
      <c r="G10" s="387"/>
      <c r="H10" s="368"/>
    </row>
    <row r="11" spans="1:13" ht="15" customHeight="1" thickBot="1" x14ac:dyDescent="0.3">
      <c r="A11" s="365"/>
      <c r="B11" s="162" t="s">
        <v>102</v>
      </c>
      <c r="C11" s="388" t="s">
        <v>126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/>
      <c r="D15" s="166"/>
      <c r="E15" s="167"/>
      <c r="F15" s="168"/>
      <c r="G15" s="167">
        <f t="shared" ref="G15:G16" si="0">F15*E15</f>
        <v>0</v>
      </c>
      <c r="H15" s="368"/>
    </row>
    <row r="16" spans="1:13" ht="15.75" thickBot="1" x14ac:dyDescent="0.3">
      <c r="A16" s="365"/>
      <c r="B16" s="164"/>
      <c r="C16" s="169"/>
      <c r="D16" s="170"/>
      <c r="E16" s="171"/>
      <c r="F16" s="172"/>
      <c r="G16" s="171">
        <f t="shared" si="0"/>
        <v>0</v>
      </c>
      <c r="H16" s="368"/>
    </row>
    <row r="17" spans="1:11" ht="15.75" thickBot="1" x14ac:dyDescent="0.3">
      <c r="A17" s="365"/>
      <c r="B17" s="344" t="s">
        <v>14</v>
      </c>
      <c r="C17" s="345"/>
      <c r="D17" s="345"/>
      <c r="E17" s="345"/>
      <c r="F17" s="345"/>
      <c r="G17" s="173">
        <f>SUM(G15:G16)</f>
        <v>0</v>
      </c>
      <c r="H17" s="368"/>
    </row>
    <row r="18" spans="1:11" ht="15.75" thickBot="1" x14ac:dyDescent="0.3">
      <c r="A18" s="365"/>
      <c r="B18" s="352"/>
      <c r="C18" s="352"/>
      <c r="D18" s="352"/>
      <c r="E18" s="352"/>
      <c r="F18" s="352"/>
      <c r="G18" s="352"/>
      <c r="H18" s="368"/>
    </row>
    <row r="19" spans="1:11" ht="15.75" thickBot="1" x14ac:dyDescent="0.3">
      <c r="A19" s="365"/>
      <c r="B19" s="349" t="s">
        <v>1</v>
      </c>
      <c r="C19" s="350"/>
      <c r="D19" s="350"/>
      <c r="E19" s="350"/>
      <c r="F19" s="350"/>
      <c r="G19" s="351"/>
      <c r="H19" s="368"/>
    </row>
    <row r="20" spans="1:11" ht="15.75" thickBot="1" x14ac:dyDescent="0.3">
      <c r="A20" s="365"/>
      <c r="B20" s="163" t="s">
        <v>75</v>
      </c>
      <c r="C20" s="6" t="s">
        <v>4</v>
      </c>
      <c r="D20" s="7" t="s">
        <v>5</v>
      </c>
      <c r="E20" s="7" t="s">
        <v>6</v>
      </c>
      <c r="F20" s="7" t="s">
        <v>7</v>
      </c>
      <c r="G20" s="8" t="s">
        <v>8</v>
      </c>
      <c r="H20" s="368"/>
    </row>
    <row r="21" spans="1:11" s="156" customFormat="1" x14ac:dyDescent="0.25">
      <c r="A21" s="365"/>
      <c r="B21" s="204"/>
      <c r="C21" s="205" t="s">
        <v>127</v>
      </c>
      <c r="D21" s="204" t="s">
        <v>128</v>
      </c>
      <c r="E21" s="206"/>
      <c r="F21" s="207">
        <v>7.0000000000000007E-2</v>
      </c>
      <c r="G21" s="206">
        <f t="shared" ref="G21:G23" si="1">F21*E21</f>
        <v>0</v>
      </c>
      <c r="H21" s="368"/>
      <c r="J21" s="208"/>
      <c r="K21" s="208"/>
    </row>
    <row r="22" spans="1:11" x14ac:dyDescent="0.25">
      <c r="A22" s="365"/>
      <c r="B22" s="11"/>
      <c r="C22" s="164"/>
      <c r="D22" s="11"/>
      <c r="E22" s="209"/>
      <c r="F22" s="207"/>
      <c r="G22" s="209">
        <f>F22*E22</f>
        <v>0</v>
      </c>
      <c r="H22" s="368"/>
    </row>
    <row r="23" spans="1:11" ht="15.75" thickBot="1" x14ac:dyDescent="0.3">
      <c r="A23" s="365"/>
      <c r="B23" s="170"/>
      <c r="C23" s="169"/>
      <c r="D23" s="170"/>
      <c r="E23" s="171"/>
      <c r="F23" s="175"/>
      <c r="G23" s="171">
        <f t="shared" si="1"/>
        <v>0</v>
      </c>
      <c r="H23" s="368"/>
    </row>
    <row r="24" spans="1:11" ht="15.75" thickBot="1" x14ac:dyDescent="0.3">
      <c r="A24" s="365"/>
      <c r="B24" s="344" t="s">
        <v>11</v>
      </c>
      <c r="C24" s="345"/>
      <c r="D24" s="345"/>
      <c r="E24" s="345"/>
      <c r="F24" s="345"/>
      <c r="G24" s="173">
        <f>SUM(G21:G23)</f>
        <v>0</v>
      </c>
      <c r="H24" s="368"/>
    </row>
    <row r="25" spans="1:11" ht="15.75" thickBot="1" x14ac:dyDescent="0.3">
      <c r="A25" s="365"/>
      <c r="B25" s="363"/>
      <c r="C25" s="363"/>
      <c r="D25" s="363"/>
      <c r="E25" s="363"/>
      <c r="F25" s="363"/>
      <c r="G25" s="363"/>
      <c r="H25" s="368"/>
    </row>
    <row r="26" spans="1:11" ht="15.75" thickBot="1" x14ac:dyDescent="0.3">
      <c r="A26" s="365"/>
      <c r="B26" s="349" t="s">
        <v>105</v>
      </c>
      <c r="C26" s="350"/>
      <c r="D26" s="350"/>
      <c r="E26" s="350"/>
      <c r="F26" s="350"/>
      <c r="G26" s="351"/>
      <c r="H26" s="368"/>
    </row>
    <row r="27" spans="1:11" ht="15.75" thickBot="1" x14ac:dyDescent="0.3">
      <c r="A27" s="365"/>
      <c r="B27" s="163" t="s">
        <v>75</v>
      </c>
      <c r="C27" s="6" t="s">
        <v>4</v>
      </c>
      <c r="D27" s="7" t="s">
        <v>5</v>
      </c>
      <c r="E27" s="7" t="s">
        <v>6</v>
      </c>
      <c r="F27" s="7" t="s">
        <v>7</v>
      </c>
      <c r="G27" s="8" t="s">
        <v>8</v>
      </c>
      <c r="H27" s="368"/>
    </row>
    <row r="28" spans="1:11" x14ac:dyDescent="0.25">
      <c r="A28" s="365"/>
      <c r="B28" s="166" t="s">
        <v>129</v>
      </c>
      <c r="C28" s="165" t="s">
        <v>248</v>
      </c>
      <c r="D28" s="166" t="s">
        <v>249</v>
      </c>
      <c r="E28" s="167"/>
      <c r="F28" s="176">
        <v>1</v>
      </c>
      <c r="G28" s="167">
        <f>F28*E28</f>
        <v>0</v>
      </c>
      <c r="H28" s="368"/>
    </row>
    <row r="29" spans="1:11" ht="15.75" thickBot="1" x14ac:dyDescent="0.3">
      <c r="A29" s="365"/>
      <c r="B29" s="170"/>
      <c r="C29" s="169"/>
      <c r="D29" s="170"/>
      <c r="E29" s="171"/>
      <c r="F29" s="172"/>
      <c r="G29" s="171">
        <f>F29*E29</f>
        <v>0</v>
      </c>
      <c r="H29" s="368"/>
      <c r="J29" s="177"/>
    </row>
    <row r="30" spans="1:11" ht="15.75" thickBot="1" x14ac:dyDescent="0.3">
      <c r="A30" s="365"/>
      <c r="B30" s="344" t="s">
        <v>10</v>
      </c>
      <c r="C30" s="345"/>
      <c r="D30" s="345"/>
      <c r="E30" s="345"/>
      <c r="F30" s="345"/>
      <c r="G30" s="173">
        <f>SUM(G28:G29)</f>
        <v>0</v>
      </c>
      <c r="H30" s="368"/>
    </row>
    <row r="31" spans="1:11" ht="15.75" thickBot="1" x14ac:dyDescent="0.3">
      <c r="A31" s="365"/>
      <c r="B31" s="363"/>
      <c r="C31" s="363"/>
      <c r="D31" s="363"/>
      <c r="E31" s="363"/>
      <c r="F31" s="363"/>
      <c r="G31" s="363"/>
      <c r="H31" s="368"/>
    </row>
    <row r="32" spans="1:11" ht="15.75" thickBot="1" x14ac:dyDescent="0.3">
      <c r="A32" s="365"/>
      <c r="B32" s="349" t="s">
        <v>3</v>
      </c>
      <c r="C32" s="350"/>
      <c r="D32" s="350"/>
      <c r="E32" s="350"/>
      <c r="F32" s="350"/>
      <c r="G32" s="351"/>
      <c r="H32" s="368"/>
    </row>
    <row r="33" spans="1:8" ht="15.75" thickBot="1" x14ac:dyDescent="0.3">
      <c r="A33" s="365"/>
      <c r="B33" s="163" t="s">
        <v>75</v>
      </c>
      <c r="C33" s="6" t="s">
        <v>4</v>
      </c>
      <c r="D33" s="7" t="s">
        <v>5</v>
      </c>
      <c r="E33" s="7" t="s">
        <v>6</v>
      </c>
      <c r="F33" s="7" t="s">
        <v>7</v>
      </c>
      <c r="G33" s="8" t="s">
        <v>8</v>
      </c>
      <c r="H33" s="368"/>
    </row>
    <row r="34" spans="1:8" x14ac:dyDescent="0.25">
      <c r="A34" s="365"/>
      <c r="B34" s="166" t="s">
        <v>130</v>
      </c>
      <c r="C34" s="165" t="s">
        <v>250</v>
      </c>
      <c r="D34" s="166" t="s">
        <v>13</v>
      </c>
      <c r="E34" s="167"/>
      <c r="F34" s="210">
        <v>0.03</v>
      </c>
      <c r="G34" s="167">
        <f>F34*E34</f>
        <v>0</v>
      </c>
      <c r="H34" s="368"/>
    </row>
    <row r="35" spans="1:8" ht="15.75" thickBot="1" x14ac:dyDescent="0.3">
      <c r="A35" s="365"/>
      <c r="B35" s="170"/>
      <c r="C35" s="169"/>
      <c r="D35" s="170"/>
      <c r="E35" s="171"/>
      <c r="F35" s="172"/>
      <c r="G35" s="171">
        <f>F35*E35</f>
        <v>0</v>
      </c>
      <c r="H35" s="368"/>
    </row>
    <row r="36" spans="1:8" ht="15.75" thickBot="1" x14ac:dyDescent="0.3">
      <c r="A36" s="365"/>
      <c r="B36" s="344" t="s">
        <v>9</v>
      </c>
      <c r="C36" s="345"/>
      <c r="D36" s="345"/>
      <c r="E36" s="345"/>
      <c r="F36" s="345"/>
      <c r="G36" s="173">
        <f>SUM(G34:G35)</f>
        <v>0</v>
      </c>
      <c r="H36" s="368"/>
    </row>
    <row r="37" spans="1:8" ht="15.75" thickBot="1" x14ac:dyDescent="0.3">
      <c r="A37" s="365"/>
      <c r="B37" s="352"/>
      <c r="C37" s="352"/>
      <c r="D37" s="352"/>
      <c r="E37" s="352"/>
      <c r="F37" s="352"/>
      <c r="G37" s="352"/>
      <c r="H37" s="368"/>
    </row>
    <row r="38" spans="1:8" x14ac:dyDescent="0.25">
      <c r="A38" s="365"/>
      <c r="B38" s="353" t="s">
        <v>106</v>
      </c>
      <c r="C38" s="354"/>
      <c r="D38" s="354"/>
      <c r="E38" s="354"/>
      <c r="F38" s="355"/>
      <c r="G38" s="178">
        <f>INT(G36+G30+G24+G17)</f>
        <v>0</v>
      </c>
      <c r="H38" s="368"/>
    </row>
    <row r="39" spans="1:8" x14ac:dyDescent="0.25">
      <c r="A39" s="365"/>
      <c r="B39" s="356" t="s">
        <v>107</v>
      </c>
      <c r="C39" s="357"/>
      <c r="D39" s="357"/>
      <c r="E39" s="357"/>
      <c r="F39" s="179">
        <v>1</v>
      </c>
      <c r="G39" s="180">
        <f>G38*F39</f>
        <v>0</v>
      </c>
      <c r="H39" s="368"/>
    </row>
    <row r="40" spans="1:8" x14ac:dyDescent="0.25">
      <c r="A40" s="365"/>
      <c r="B40" s="356" t="s">
        <v>86</v>
      </c>
      <c r="C40" s="357"/>
      <c r="D40" s="357"/>
      <c r="E40" s="357"/>
      <c r="F40" s="181">
        <f>'AIU%'!$I$48</f>
        <v>0.15</v>
      </c>
      <c r="G40" s="180">
        <f>F40*G39</f>
        <v>0</v>
      </c>
      <c r="H40" s="368"/>
    </row>
    <row r="41" spans="1:8" x14ac:dyDescent="0.25">
      <c r="A41" s="365"/>
      <c r="B41" s="356" t="s">
        <v>87</v>
      </c>
      <c r="C41" s="357"/>
      <c r="D41" s="357"/>
      <c r="E41" s="357"/>
      <c r="F41" s="182">
        <v>0</v>
      </c>
      <c r="G41" s="180">
        <f>F41*G39</f>
        <v>0</v>
      </c>
      <c r="H41" s="368"/>
    </row>
    <row r="42" spans="1:8" x14ac:dyDescent="0.25">
      <c r="A42" s="365"/>
      <c r="B42" s="356" t="s">
        <v>88</v>
      </c>
      <c r="C42" s="357"/>
      <c r="D42" s="357"/>
      <c r="E42" s="357"/>
      <c r="F42" s="182">
        <v>0.05</v>
      </c>
      <c r="G42" s="180">
        <f>F42*G39</f>
        <v>0</v>
      </c>
      <c r="H42" s="368"/>
    </row>
    <row r="43" spans="1:8" ht="15.75" thickBot="1" x14ac:dyDescent="0.3">
      <c r="A43" s="365"/>
      <c r="B43" s="358" t="s">
        <v>89</v>
      </c>
      <c r="C43" s="359"/>
      <c r="D43" s="359"/>
      <c r="E43" s="359"/>
      <c r="F43" s="183">
        <v>0.19</v>
      </c>
      <c r="G43" s="184">
        <f>F43*G42</f>
        <v>0</v>
      </c>
      <c r="H43" s="368"/>
    </row>
    <row r="44" spans="1:8" ht="15.75" thickBot="1" x14ac:dyDescent="0.3">
      <c r="A44" s="365"/>
      <c r="B44" s="352"/>
      <c r="C44" s="352"/>
      <c r="D44" s="352"/>
      <c r="E44" s="352"/>
      <c r="F44" s="352"/>
      <c r="G44" s="352"/>
      <c r="H44" s="368"/>
    </row>
    <row r="45" spans="1:8" ht="15.75" thickBot="1" x14ac:dyDescent="0.3">
      <c r="A45" s="365"/>
      <c r="B45" s="360" t="s">
        <v>90</v>
      </c>
      <c r="C45" s="361"/>
      <c r="D45" s="361"/>
      <c r="E45" s="361"/>
      <c r="F45" s="362"/>
      <c r="G45" s="185">
        <f>G43+G42+G41+G40+G39</f>
        <v>0</v>
      </c>
      <c r="H45" s="368"/>
    </row>
    <row r="46" spans="1:8" x14ac:dyDescent="0.25">
      <c r="A46" s="365"/>
      <c r="B46" s="346"/>
      <c r="C46" s="346"/>
      <c r="D46" s="346"/>
      <c r="E46" s="346"/>
      <c r="F46" s="346"/>
      <c r="G46" s="346"/>
      <c r="H46" s="368"/>
    </row>
    <row r="47" spans="1:8" x14ac:dyDescent="0.25">
      <c r="A47" s="365"/>
      <c r="B47" s="347"/>
      <c r="C47" s="347"/>
      <c r="D47" s="347"/>
      <c r="E47" s="347"/>
      <c r="F47" s="347"/>
      <c r="G47" s="347"/>
      <c r="H47" s="368"/>
    </row>
    <row r="48" spans="1:8" ht="15.75" thickBot="1" x14ac:dyDescent="0.3">
      <c r="A48" s="366"/>
      <c r="B48" s="348"/>
      <c r="C48" s="348"/>
      <c r="D48" s="348"/>
      <c r="E48" s="348"/>
      <c r="F48" s="348"/>
      <c r="G48" s="348"/>
      <c r="H48" s="369"/>
    </row>
    <row r="49" spans="3:4" x14ac:dyDescent="0.25">
      <c r="D49" s="143"/>
    </row>
    <row r="50" spans="3:4" x14ac:dyDescent="0.25">
      <c r="C50"/>
      <c r="D50" s="143"/>
    </row>
    <row r="51" spans="3:4" x14ac:dyDescent="0.25">
      <c r="D51" s="143"/>
    </row>
    <row r="52" spans="3:4" x14ac:dyDescent="0.25">
      <c r="D52" s="143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7:F17"/>
    <mergeCell ref="B18:G18"/>
    <mergeCell ref="B19:G19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6FAFC-F669-4BAA-960A-BA2AEDE08CEA}">
  <sheetPr codeName="Hoja18">
    <tabColor rgb="FF5B9BD5"/>
    <pageSetUpPr fitToPage="1"/>
  </sheetPr>
  <dimension ref="A1:R1002"/>
  <sheetViews>
    <sheetView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7.8554687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262</v>
      </c>
      <c r="D7" s="414"/>
      <c r="E7" s="155" t="s">
        <v>98</v>
      </c>
      <c r="F7" s="378" t="str">
        <f>'2.01'!E8</f>
        <v>2. RETIROS Y DEMOLICIONES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'2.01'!C9</f>
        <v>M-2.01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211" customFormat="1" ht="30" customHeight="1" x14ac:dyDescent="0.25">
      <c r="B10" s="212" t="s">
        <v>100</v>
      </c>
      <c r="C10" s="424" t="str">
        <f>'2.01'!C10</f>
        <v>DEMOLICIONES DE REPELLO Y PINUTRA EXISTENTE EN FACHADAS. LIMPIEZA DE LA SUPERFICIE HASTA QUEDAR APTA PARA APLICAR REPELLO NUEVO.</v>
      </c>
      <c r="D10" s="425"/>
      <c r="E10" s="425"/>
      <c r="F10" s="425"/>
      <c r="G10" s="425"/>
      <c r="H10" s="426"/>
    </row>
    <row r="11" spans="1:18" ht="15" customHeight="1" thickBot="1" x14ac:dyDescent="0.3">
      <c r="B11" s="162" t="s">
        <v>102</v>
      </c>
      <c r="C11" s="408" t="str">
        <f>'2.01'!C11</f>
        <v>M2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M2</v>
      </c>
      <c r="G14" s="194" t="s">
        <v>114</v>
      </c>
      <c r="H14" s="195" t="s">
        <v>115</v>
      </c>
    </row>
    <row r="15" spans="1:18" s="196" customFormat="1" ht="20.100000000000001" customHeight="1" x14ac:dyDescent="0.25">
      <c r="B15" s="213" t="s">
        <v>131</v>
      </c>
      <c r="C15" s="214"/>
      <c r="D15" s="214"/>
      <c r="E15" s="214"/>
      <c r="F15" s="214"/>
      <c r="G15" s="214"/>
      <c r="H15" s="215"/>
    </row>
    <row r="16" spans="1:18" s="196" customFormat="1" ht="20.100000000000001" customHeight="1" x14ac:dyDescent="0.25">
      <c r="B16" s="197" t="s">
        <v>132</v>
      </c>
      <c r="C16" s="198">
        <v>3</v>
      </c>
      <c r="D16" s="198"/>
      <c r="E16" s="198">
        <v>19.600000000000001</v>
      </c>
      <c r="F16" s="198">
        <f t="shared" ref="F16:F26" si="0">ROUND(IF(C16=0,1,C16)*IF(D16=0,1,D16)*IF(E16=0,1,E16),2)</f>
        <v>58.8</v>
      </c>
      <c r="G16" s="198">
        <v>1</v>
      </c>
      <c r="H16" s="199">
        <f t="shared" ref="H16:H26" si="1">F16*G16</f>
        <v>58.8</v>
      </c>
    </row>
    <row r="17" spans="2:8" s="196" customFormat="1" ht="20.100000000000001" customHeight="1" x14ac:dyDescent="0.25">
      <c r="B17" s="197"/>
      <c r="C17" s="198">
        <v>9</v>
      </c>
      <c r="D17" s="198"/>
      <c r="E17" s="198">
        <v>5.6</v>
      </c>
      <c r="F17" s="198">
        <f t="shared" si="0"/>
        <v>50.4</v>
      </c>
      <c r="G17" s="198">
        <v>1</v>
      </c>
      <c r="H17" s="199">
        <f t="shared" si="1"/>
        <v>50.4</v>
      </c>
    </row>
    <row r="18" spans="2:8" s="196" customFormat="1" ht="20.100000000000001" customHeight="1" x14ac:dyDescent="0.25">
      <c r="B18" s="197"/>
      <c r="C18" s="198">
        <v>9</v>
      </c>
      <c r="D18" s="198"/>
      <c r="E18" s="198">
        <v>19.600000000000001</v>
      </c>
      <c r="F18" s="198">
        <f t="shared" si="0"/>
        <v>176.4</v>
      </c>
      <c r="G18" s="198">
        <v>1</v>
      </c>
      <c r="H18" s="199">
        <f t="shared" si="1"/>
        <v>176.4</v>
      </c>
    </row>
    <row r="19" spans="2:8" s="196" customFormat="1" ht="20.100000000000001" customHeight="1" x14ac:dyDescent="0.25">
      <c r="B19" s="197" t="s">
        <v>133</v>
      </c>
      <c r="C19" s="198">
        <v>9</v>
      </c>
      <c r="D19" s="198"/>
      <c r="E19" s="198">
        <v>19.600000000000001</v>
      </c>
      <c r="F19" s="198">
        <f t="shared" si="0"/>
        <v>176.4</v>
      </c>
      <c r="G19" s="198">
        <v>1</v>
      </c>
      <c r="H19" s="199">
        <f t="shared" si="1"/>
        <v>176.4</v>
      </c>
    </row>
    <row r="20" spans="2:8" s="196" customFormat="1" ht="20.100000000000001" customHeight="1" x14ac:dyDescent="0.25">
      <c r="B20" s="197"/>
      <c r="C20" s="198">
        <v>34</v>
      </c>
      <c r="D20" s="198"/>
      <c r="E20" s="198">
        <v>1.5</v>
      </c>
      <c r="F20" s="198">
        <f t="shared" si="0"/>
        <v>51</v>
      </c>
      <c r="G20" s="198">
        <v>1</v>
      </c>
      <c r="H20" s="199">
        <f t="shared" si="1"/>
        <v>51</v>
      </c>
    </row>
    <row r="21" spans="2:8" s="196" customFormat="1" ht="20.100000000000001" customHeight="1" x14ac:dyDescent="0.25">
      <c r="B21" s="197"/>
      <c r="C21" s="198">
        <v>34</v>
      </c>
      <c r="D21" s="198"/>
      <c r="E21" s="198">
        <v>2.2999999999999998</v>
      </c>
      <c r="F21" s="198">
        <f t="shared" si="0"/>
        <v>78.2</v>
      </c>
      <c r="G21" s="198">
        <v>1</v>
      </c>
      <c r="H21" s="199">
        <f t="shared" si="1"/>
        <v>78.2</v>
      </c>
    </row>
    <row r="22" spans="2:8" s="196" customFormat="1" ht="20.100000000000001" customHeight="1" x14ac:dyDescent="0.25">
      <c r="B22" s="216" t="s">
        <v>134</v>
      </c>
      <c r="C22" s="198">
        <v>34</v>
      </c>
      <c r="D22" s="198"/>
      <c r="E22" s="198">
        <v>0.5</v>
      </c>
      <c r="F22" s="198">
        <f t="shared" si="0"/>
        <v>17</v>
      </c>
      <c r="G22" s="198">
        <v>3</v>
      </c>
      <c r="H22" s="199">
        <f t="shared" si="1"/>
        <v>51</v>
      </c>
    </row>
    <row r="23" spans="2:8" s="196" customFormat="1" ht="20.100000000000001" customHeight="1" x14ac:dyDescent="0.25">
      <c r="B23" s="216" t="s">
        <v>135</v>
      </c>
      <c r="C23" s="198">
        <v>42</v>
      </c>
      <c r="D23" s="198"/>
      <c r="E23" s="198">
        <v>3</v>
      </c>
      <c r="F23" s="198">
        <f t="shared" si="0"/>
        <v>126</v>
      </c>
      <c r="G23" s="198">
        <v>11</v>
      </c>
      <c r="H23" s="199">
        <f t="shared" si="1"/>
        <v>1386</v>
      </c>
    </row>
    <row r="24" spans="2:8" s="196" customFormat="1" ht="20.100000000000001" customHeight="1" x14ac:dyDescent="0.25">
      <c r="B24" s="197" t="s">
        <v>136</v>
      </c>
      <c r="C24" s="198">
        <v>32</v>
      </c>
      <c r="D24" s="198"/>
      <c r="E24" s="198">
        <v>1.6</v>
      </c>
      <c r="F24" s="198">
        <f t="shared" si="0"/>
        <v>51.2</v>
      </c>
      <c r="G24" s="198">
        <v>2</v>
      </c>
      <c r="H24" s="199">
        <f t="shared" si="1"/>
        <v>102.4</v>
      </c>
    </row>
    <row r="25" spans="2:8" s="196" customFormat="1" ht="20.100000000000001" customHeight="1" x14ac:dyDescent="0.25">
      <c r="B25" s="216" t="s">
        <v>134</v>
      </c>
      <c r="C25" s="198">
        <v>32</v>
      </c>
      <c r="D25" s="198"/>
      <c r="E25" s="198">
        <v>0.5</v>
      </c>
      <c r="F25" s="198">
        <f t="shared" si="0"/>
        <v>16</v>
      </c>
      <c r="G25" s="198">
        <v>2</v>
      </c>
      <c r="H25" s="199">
        <f t="shared" si="1"/>
        <v>32</v>
      </c>
    </row>
    <row r="26" spans="2:8" s="196" customFormat="1" ht="20.100000000000001" customHeight="1" x14ac:dyDescent="0.25">
      <c r="B26" s="216" t="s">
        <v>135</v>
      </c>
      <c r="C26" s="198">
        <v>42</v>
      </c>
      <c r="D26" s="198"/>
      <c r="E26" s="198">
        <v>3</v>
      </c>
      <c r="F26" s="198">
        <f t="shared" si="0"/>
        <v>126</v>
      </c>
      <c r="G26" s="198">
        <v>11</v>
      </c>
      <c r="H26" s="199">
        <f t="shared" si="1"/>
        <v>1386</v>
      </c>
    </row>
    <row r="27" spans="2:8" s="196" customFormat="1" ht="20.100000000000001" customHeight="1" x14ac:dyDescent="0.25">
      <c r="B27" s="213" t="s">
        <v>137</v>
      </c>
      <c r="C27" s="214"/>
      <c r="D27" s="214"/>
      <c r="E27" s="214"/>
      <c r="F27" s="214"/>
      <c r="G27" s="214"/>
      <c r="H27" s="215"/>
    </row>
    <row r="28" spans="2:8" s="196" customFormat="1" ht="20.100000000000001" customHeight="1" x14ac:dyDescent="0.25">
      <c r="B28" s="197" t="s">
        <v>138</v>
      </c>
      <c r="C28" s="198">
        <v>3</v>
      </c>
      <c r="D28" s="198"/>
      <c r="E28" s="198">
        <v>19.600000000000001</v>
      </c>
      <c r="F28" s="198">
        <f t="shared" ref="F28:F38" si="2">ROUND(IF(C28=0,1,C28)*IF(D28=0,1,D28)*IF(E28=0,1,E28),2)</f>
        <v>58.8</v>
      </c>
      <c r="G28" s="198">
        <v>1</v>
      </c>
      <c r="H28" s="199">
        <f t="shared" ref="H28:H38" si="3">F28*G28</f>
        <v>58.8</v>
      </c>
    </row>
    <row r="29" spans="2:8" s="196" customFormat="1" ht="20.100000000000001" customHeight="1" x14ac:dyDescent="0.25">
      <c r="B29" s="197"/>
      <c r="C29" s="198">
        <v>9</v>
      </c>
      <c r="D29" s="198"/>
      <c r="E29" s="198">
        <v>5.6</v>
      </c>
      <c r="F29" s="198">
        <f t="shared" si="2"/>
        <v>50.4</v>
      </c>
      <c r="G29" s="198">
        <v>1</v>
      </c>
      <c r="H29" s="199">
        <f t="shared" si="3"/>
        <v>50.4</v>
      </c>
    </row>
    <row r="30" spans="2:8" s="196" customFormat="1" ht="20.100000000000001" customHeight="1" x14ac:dyDescent="0.25">
      <c r="B30" s="197"/>
      <c r="C30" s="198">
        <v>9</v>
      </c>
      <c r="D30" s="198"/>
      <c r="E30" s="198">
        <v>19.600000000000001</v>
      </c>
      <c r="F30" s="198">
        <f t="shared" si="2"/>
        <v>176.4</v>
      </c>
      <c r="G30" s="198">
        <v>1</v>
      </c>
      <c r="H30" s="199">
        <f t="shared" si="3"/>
        <v>176.4</v>
      </c>
    </row>
    <row r="31" spans="2:8" s="196" customFormat="1" ht="20.100000000000001" customHeight="1" x14ac:dyDescent="0.25">
      <c r="B31" s="197" t="s">
        <v>133</v>
      </c>
      <c r="C31" s="198">
        <v>9</v>
      </c>
      <c r="D31" s="198"/>
      <c r="E31" s="198">
        <v>19.600000000000001</v>
      </c>
      <c r="F31" s="198">
        <f t="shared" si="2"/>
        <v>176.4</v>
      </c>
      <c r="G31" s="198">
        <v>1</v>
      </c>
      <c r="H31" s="199">
        <f t="shared" si="3"/>
        <v>176.4</v>
      </c>
    </row>
    <row r="32" spans="2:8" s="196" customFormat="1" ht="20.100000000000001" customHeight="1" x14ac:dyDescent="0.25">
      <c r="B32" s="197"/>
      <c r="C32" s="198">
        <v>34</v>
      </c>
      <c r="D32" s="198"/>
      <c r="E32" s="198">
        <v>1.5</v>
      </c>
      <c r="F32" s="198">
        <f t="shared" si="2"/>
        <v>51</v>
      </c>
      <c r="G32" s="198">
        <v>1</v>
      </c>
      <c r="H32" s="199">
        <f t="shared" si="3"/>
        <v>51</v>
      </c>
    </row>
    <row r="33" spans="2:8" s="196" customFormat="1" ht="20.100000000000001" customHeight="1" x14ac:dyDescent="0.25">
      <c r="B33" s="197"/>
      <c r="C33" s="198">
        <v>34</v>
      </c>
      <c r="D33" s="198"/>
      <c r="E33" s="198">
        <v>2.2999999999999998</v>
      </c>
      <c r="F33" s="198">
        <f t="shared" si="2"/>
        <v>78.2</v>
      </c>
      <c r="G33" s="198">
        <v>1</v>
      </c>
      <c r="H33" s="199">
        <f t="shared" si="3"/>
        <v>78.2</v>
      </c>
    </row>
    <row r="34" spans="2:8" s="196" customFormat="1" ht="20.100000000000001" customHeight="1" x14ac:dyDescent="0.25">
      <c r="B34" s="216" t="s">
        <v>134</v>
      </c>
      <c r="C34" s="198">
        <v>34</v>
      </c>
      <c r="D34" s="198"/>
      <c r="E34" s="198">
        <v>0.5</v>
      </c>
      <c r="F34" s="198">
        <f t="shared" si="2"/>
        <v>17</v>
      </c>
      <c r="G34" s="198">
        <v>3</v>
      </c>
      <c r="H34" s="199">
        <f t="shared" si="3"/>
        <v>51</v>
      </c>
    </row>
    <row r="35" spans="2:8" s="196" customFormat="1" ht="20.100000000000001" customHeight="1" x14ac:dyDescent="0.25">
      <c r="B35" s="216" t="s">
        <v>135</v>
      </c>
      <c r="C35" s="198">
        <v>42</v>
      </c>
      <c r="D35" s="198"/>
      <c r="E35" s="198">
        <v>3</v>
      </c>
      <c r="F35" s="198">
        <f t="shared" si="2"/>
        <v>126</v>
      </c>
      <c r="G35" s="198">
        <v>11</v>
      </c>
      <c r="H35" s="199">
        <f t="shared" si="3"/>
        <v>1386</v>
      </c>
    </row>
    <row r="36" spans="2:8" s="196" customFormat="1" ht="20.100000000000001" customHeight="1" x14ac:dyDescent="0.25">
      <c r="B36" s="197" t="s">
        <v>136</v>
      </c>
      <c r="C36" s="198">
        <v>32</v>
      </c>
      <c r="D36" s="198"/>
      <c r="E36" s="198">
        <v>1.6</v>
      </c>
      <c r="F36" s="198">
        <f t="shared" si="2"/>
        <v>51.2</v>
      </c>
      <c r="G36" s="198">
        <v>2</v>
      </c>
      <c r="H36" s="199">
        <f t="shared" si="3"/>
        <v>102.4</v>
      </c>
    </row>
    <row r="37" spans="2:8" s="196" customFormat="1" ht="20.100000000000001" customHeight="1" x14ac:dyDescent="0.25">
      <c r="B37" s="216" t="s">
        <v>134</v>
      </c>
      <c r="C37" s="198">
        <v>32</v>
      </c>
      <c r="D37" s="198"/>
      <c r="E37" s="198">
        <v>0.5</v>
      </c>
      <c r="F37" s="198">
        <f t="shared" si="2"/>
        <v>16</v>
      </c>
      <c r="G37" s="198">
        <v>2</v>
      </c>
      <c r="H37" s="199">
        <f t="shared" si="3"/>
        <v>32</v>
      </c>
    </row>
    <row r="38" spans="2:8" s="196" customFormat="1" ht="20.100000000000001" customHeight="1" x14ac:dyDescent="0.25">
      <c r="B38" s="216" t="s">
        <v>135</v>
      </c>
      <c r="C38" s="198">
        <v>42</v>
      </c>
      <c r="D38" s="198"/>
      <c r="E38" s="198">
        <v>3</v>
      </c>
      <c r="F38" s="198">
        <f t="shared" si="2"/>
        <v>126</v>
      </c>
      <c r="G38" s="198">
        <v>11</v>
      </c>
      <c r="H38" s="199">
        <f t="shared" si="3"/>
        <v>1386</v>
      </c>
    </row>
    <row r="39" spans="2:8" s="196" customFormat="1" ht="20.100000000000001" customHeight="1" x14ac:dyDescent="0.25">
      <c r="B39" s="216"/>
      <c r="C39" s="198"/>
      <c r="D39" s="198"/>
      <c r="E39" s="198"/>
      <c r="F39" s="198"/>
      <c r="G39" s="198"/>
      <c r="H39" s="199"/>
    </row>
    <row r="40" spans="2:8" s="196" customFormat="1" ht="20.100000000000001" customHeight="1" x14ac:dyDescent="0.25">
      <c r="B40" s="217" t="s">
        <v>139</v>
      </c>
      <c r="C40" s="198"/>
      <c r="D40" s="198"/>
      <c r="E40" s="198"/>
      <c r="F40" s="198"/>
      <c r="G40" s="198"/>
      <c r="H40" s="199"/>
    </row>
    <row r="41" spans="2:8" s="196" customFormat="1" ht="20.100000000000001" customHeight="1" x14ac:dyDescent="0.25">
      <c r="B41" s="197" t="s">
        <v>132</v>
      </c>
      <c r="C41" s="198">
        <v>1.5</v>
      </c>
      <c r="D41" s="198"/>
      <c r="E41" s="198">
        <v>18.45</v>
      </c>
      <c r="F41" s="198">
        <f t="shared" ref="F41:F48" si="4">ROUND(IF(C41=0,1,C41)*IF(D41=0,1,D41)*IF(E41=0,1,E41),2)</f>
        <v>27.68</v>
      </c>
      <c r="G41" s="198">
        <v>2</v>
      </c>
      <c r="H41" s="199">
        <f t="shared" ref="H41:H48" si="5">F41*G41</f>
        <v>55.36</v>
      </c>
    </row>
    <row r="42" spans="2:8" s="196" customFormat="1" ht="20.100000000000001" customHeight="1" x14ac:dyDescent="0.25">
      <c r="B42" s="216"/>
      <c r="C42" s="198">
        <v>8.3000000000000007</v>
      </c>
      <c r="D42" s="198"/>
      <c r="E42" s="198">
        <v>18.45</v>
      </c>
      <c r="F42" s="198">
        <f t="shared" si="4"/>
        <v>153.13999999999999</v>
      </c>
      <c r="G42" s="198">
        <v>1</v>
      </c>
      <c r="H42" s="199">
        <f t="shared" si="5"/>
        <v>153.13999999999999</v>
      </c>
    </row>
    <row r="43" spans="2:8" s="196" customFormat="1" ht="20.100000000000001" customHeight="1" x14ac:dyDescent="0.25">
      <c r="B43" s="216"/>
      <c r="C43" s="198">
        <v>1.9</v>
      </c>
      <c r="D43" s="198"/>
      <c r="E43" s="198">
        <v>18.45</v>
      </c>
      <c r="F43" s="198">
        <f t="shared" si="4"/>
        <v>35.06</v>
      </c>
      <c r="G43" s="198">
        <v>2</v>
      </c>
      <c r="H43" s="199">
        <f t="shared" si="5"/>
        <v>70.12</v>
      </c>
    </row>
    <row r="44" spans="2:8" s="196" customFormat="1" ht="20.100000000000001" customHeight="1" x14ac:dyDescent="0.25">
      <c r="B44" s="197" t="s">
        <v>138</v>
      </c>
      <c r="C44" s="198">
        <v>1.5</v>
      </c>
      <c r="D44" s="198"/>
      <c r="E44" s="198">
        <v>18.45</v>
      </c>
      <c r="F44" s="198">
        <f t="shared" si="4"/>
        <v>27.68</v>
      </c>
      <c r="G44" s="198">
        <v>2</v>
      </c>
      <c r="H44" s="199">
        <f t="shared" si="5"/>
        <v>55.36</v>
      </c>
    </row>
    <row r="45" spans="2:8" s="196" customFormat="1" ht="20.100000000000001" customHeight="1" x14ac:dyDescent="0.25">
      <c r="B45" s="216"/>
      <c r="C45" s="198">
        <v>8.3000000000000007</v>
      </c>
      <c r="D45" s="198"/>
      <c r="E45" s="198">
        <v>18.45</v>
      </c>
      <c r="F45" s="198">
        <f t="shared" si="4"/>
        <v>153.13999999999999</v>
      </c>
      <c r="G45" s="198">
        <v>1</v>
      </c>
      <c r="H45" s="199">
        <f t="shared" si="5"/>
        <v>153.13999999999999</v>
      </c>
    </row>
    <row r="46" spans="2:8" s="196" customFormat="1" ht="20.100000000000001" customHeight="1" x14ac:dyDescent="0.25">
      <c r="B46" s="216"/>
      <c r="C46" s="198">
        <v>1.9</v>
      </c>
      <c r="D46" s="198"/>
      <c r="E46" s="198">
        <v>18.45</v>
      </c>
      <c r="F46" s="198">
        <f t="shared" si="4"/>
        <v>35.06</v>
      </c>
      <c r="G46" s="198">
        <v>2</v>
      </c>
      <c r="H46" s="199">
        <f t="shared" si="5"/>
        <v>70.12</v>
      </c>
    </row>
    <row r="47" spans="2:8" s="196" customFormat="1" ht="20.100000000000001" customHeight="1" x14ac:dyDescent="0.25">
      <c r="B47" s="197" t="s">
        <v>133</v>
      </c>
      <c r="C47" s="198">
        <v>1.9</v>
      </c>
      <c r="D47" s="198"/>
      <c r="E47" s="198">
        <v>18.45</v>
      </c>
      <c r="F47" s="198">
        <f t="shared" si="4"/>
        <v>35.06</v>
      </c>
      <c r="G47" s="198">
        <v>2</v>
      </c>
      <c r="H47" s="199">
        <f t="shared" si="5"/>
        <v>70.12</v>
      </c>
    </row>
    <row r="48" spans="2:8" s="196" customFormat="1" ht="20.100000000000001" customHeight="1" x14ac:dyDescent="0.25">
      <c r="B48" s="216"/>
      <c r="C48" s="198">
        <v>11.66</v>
      </c>
      <c r="D48" s="198"/>
      <c r="E48" s="198">
        <v>1.6</v>
      </c>
      <c r="F48" s="198">
        <f t="shared" si="4"/>
        <v>18.66</v>
      </c>
      <c r="G48" s="198">
        <v>4</v>
      </c>
      <c r="H48" s="199">
        <f t="shared" si="5"/>
        <v>74.64</v>
      </c>
    </row>
    <row r="49" spans="2:8" s="196" customFormat="1" ht="20.100000000000001" customHeight="1" x14ac:dyDescent="0.25">
      <c r="B49" s="216"/>
      <c r="C49" s="198"/>
      <c r="D49" s="198"/>
      <c r="E49" s="198"/>
      <c r="F49" s="198"/>
      <c r="G49" s="198"/>
      <c r="H49" s="199"/>
    </row>
    <row r="50" spans="2:8" s="196" customFormat="1" ht="20.100000000000001" customHeight="1" x14ac:dyDescent="0.25">
      <c r="B50" s="218" t="s">
        <v>140</v>
      </c>
      <c r="C50" s="198"/>
      <c r="D50" s="198"/>
      <c r="E50" s="198"/>
      <c r="F50" s="198"/>
      <c r="G50" s="198"/>
      <c r="H50" s="199"/>
    </row>
    <row r="51" spans="2:8" s="196" customFormat="1" ht="20.100000000000001" customHeight="1" x14ac:dyDescent="0.25">
      <c r="B51" s="216"/>
      <c r="C51" s="198">
        <v>21</v>
      </c>
      <c r="D51" s="198"/>
      <c r="E51" s="198">
        <v>0.9</v>
      </c>
      <c r="F51" s="198">
        <f t="shared" ref="F51:F54" si="6">ROUND(IF(C51=0,1,C51)*IF(D51=0,1,D51)*IF(E51=0,1,E51),2)</f>
        <v>18.899999999999999</v>
      </c>
      <c r="G51" s="198">
        <v>2</v>
      </c>
      <c r="H51" s="199">
        <f t="shared" ref="H51:H54" si="7">F51*G51</f>
        <v>37.799999999999997</v>
      </c>
    </row>
    <row r="52" spans="2:8" s="196" customFormat="1" ht="20.100000000000001" customHeight="1" x14ac:dyDescent="0.25">
      <c r="B52" s="216"/>
      <c r="C52" s="198">
        <v>6.5</v>
      </c>
      <c r="D52" s="198"/>
      <c r="E52" s="198">
        <v>0.9</v>
      </c>
      <c r="F52" s="198">
        <f t="shared" si="6"/>
        <v>5.85</v>
      </c>
      <c r="G52" s="198">
        <v>2</v>
      </c>
      <c r="H52" s="199">
        <f t="shared" si="7"/>
        <v>11.7</v>
      </c>
    </row>
    <row r="53" spans="2:8" s="196" customFormat="1" ht="20.100000000000001" customHeight="1" x14ac:dyDescent="0.25">
      <c r="B53" s="216"/>
      <c r="C53" s="198">
        <v>4.3</v>
      </c>
      <c r="D53" s="198"/>
      <c r="E53" s="198">
        <v>2.2999999999999998</v>
      </c>
      <c r="F53" s="198">
        <f t="shared" si="6"/>
        <v>9.89</v>
      </c>
      <c r="G53" s="198">
        <v>2</v>
      </c>
      <c r="H53" s="199">
        <f t="shared" si="7"/>
        <v>19.78</v>
      </c>
    </row>
    <row r="54" spans="2:8" s="196" customFormat="1" ht="20.100000000000001" customHeight="1" x14ac:dyDescent="0.25">
      <c r="B54" s="216"/>
      <c r="C54" s="198">
        <v>6.3</v>
      </c>
      <c r="D54" s="198"/>
      <c r="E54" s="198">
        <v>2.2999999999999998</v>
      </c>
      <c r="F54" s="198">
        <f t="shared" si="6"/>
        <v>14.49</v>
      </c>
      <c r="G54" s="198">
        <v>2</v>
      </c>
      <c r="H54" s="199">
        <f t="shared" si="7"/>
        <v>28.98</v>
      </c>
    </row>
    <row r="55" spans="2:8" s="196" customFormat="1" ht="20.100000000000001" customHeight="1" x14ac:dyDescent="0.25">
      <c r="B55" s="213" t="s">
        <v>141</v>
      </c>
      <c r="C55" s="214"/>
      <c r="D55" s="214"/>
      <c r="E55" s="214"/>
      <c r="F55" s="214"/>
      <c r="G55" s="214"/>
      <c r="H55" s="215"/>
    </row>
    <row r="56" spans="2:8" s="196" customFormat="1" ht="20.100000000000001" customHeight="1" x14ac:dyDescent="0.25">
      <c r="B56" s="217" t="s">
        <v>138</v>
      </c>
      <c r="C56" s="198"/>
      <c r="D56" s="198"/>
      <c r="E56" s="198"/>
      <c r="F56" s="198"/>
      <c r="G56" s="198"/>
      <c r="H56" s="199"/>
    </row>
    <row r="57" spans="2:8" s="196" customFormat="1" ht="20.100000000000001" customHeight="1" x14ac:dyDescent="0.25">
      <c r="B57" s="197" t="s">
        <v>142</v>
      </c>
      <c r="C57" s="198">
        <v>65</v>
      </c>
      <c r="D57" s="198"/>
      <c r="E57" s="198">
        <v>1.7</v>
      </c>
      <c r="F57" s="198">
        <f t="shared" ref="F57:F62" si="8">ROUND(IF(C57=0,1,C57)*IF(D57=0,1,D57)*IF(E57=0,1,E57),2)</f>
        <v>110.5</v>
      </c>
      <c r="G57" s="198">
        <v>1</v>
      </c>
      <c r="H57" s="199">
        <f t="shared" ref="H57:H62" si="9">F57*G57</f>
        <v>110.5</v>
      </c>
    </row>
    <row r="58" spans="2:8" s="196" customFormat="1" ht="20.100000000000001" customHeight="1" x14ac:dyDescent="0.25">
      <c r="B58" s="197" t="s">
        <v>143</v>
      </c>
      <c r="C58" s="198">
        <v>26</v>
      </c>
      <c r="D58" s="198"/>
      <c r="E58" s="198">
        <v>3.5</v>
      </c>
      <c r="F58" s="198">
        <f t="shared" si="8"/>
        <v>91</v>
      </c>
      <c r="G58" s="198">
        <v>1</v>
      </c>
      <c r="H58" s="199">
        <f t="shared" si="9"/>
        <v>91</v>
      </c>
    </row>
    <row r="59" spans="2:8" s="196" customFormat="1" ht="20.100000000000001" customHeight="1" x14ac:dyDescent="0.25">
      <c r="B59" s="197" t="s">
        <v>144</v>
      </c>
      <c r="C59" s="198">
        <v>26</v>
      </c>
      <c r="D59" s="198"/>
      <c r="E59" s="198">
        <v>3.5</v>
      </c>
      <c r="F59" s="198">
        <f t="shared" si="8"/>
        <v>91</v>
      </c>
      <c r="G59" s="198">
        <v>1</v>
      </c>
      <c r="H59" s="199">
        <f t="shared" si="9"/>
        <v>91</v>
      </c>
    </row>
    <row r="60" spans="2:8" s="196" customFormat="1" ht="20.100000000000001" customHeight="1" x14ac:dyDescent="0.25">
      <c r="B60" s="197" t="s">
        <v>145</v>
      </c>
      <c r="C60" s="198">
        <v>26</v>
      </c>
      <c r="D60" s="198"/>
      <c r="E60" s="198">
        <v>3.5</v>
      </c>
      <c r="F60" s="198">
        <f t="shared" si="8"/>
        <v>91</v>
      </c>
      <c r="G60" s="198">
        <v>1</v>
      </c>
      <c r="H60" s="199">
        <f t="shared" si="9"/>
        <v>91</v>
      </c>
    </row>
    <row r="61" spans="2:8" s="196" customFormat="1" ht="20.100000000000001" customHeight="1" x14ac:dyDescent="0.25">
      <c r="B61" s="197" t="s">
        <v>146</v>
      </c>
      <c r="C61" s="198">
        <v>26</v>
      </c>
      <c r="D61" s="198"/>
      <c r="E61" s="198">
        <v>1.45</v>
      </c>
      <c r="F61" s="198">
        <f t="shared" si="8"/>
        <v>37.700000000000003</v>
      </c>
      <c r="G61" s="198">
        <v>1</v>
      </c>
      <c r="H61" s="199">
        <f t="shared" si="9"/>
        <v>37.700000000000003</v>
      </c>
    </row>
    <row r="62" spans="2:8" s="196" customFormat="1" ht="20.100000000000001" customHeight="1" x14ac:dyDescent="0.25">
      <c r="B62" s="197"/>
      <c r="C62" s="198"/>
      <c r="D62" s="198"/>
      <c r="E62" s="198"/>
      <c r="F62" s="198">
        <f t="shared" si="8"/>
        <v>1</v>
      </c>
      <c r="G62" s="198"/>
      <c r="H62" s="199">
        <f t="shared" si="9"/>
        <v>0</v>
      </c>
    </row>
    <row r="63" spans="2:8" s="196" customFormat="1" ht="20.100000000000001" customHeight="1" x14ac:dyDescent="0.25">
      <c r="B63" s="217" t="s">
        <v>132</v>
      </c>
      <c r="C63" s="198"/>
      <c r="D63" s="198"/>
      <c r="E63" s="198"/>
      <c r="F63" s="198"/>
      <c r="G63" s="198"/>
      <c r="H63" s="199"/>
    </row>
    <row r="64" spans="2:8" s="196" customFormat="1" ht="20.100000000000001" customHeight="1" x14ac:dyDescent="0.25">
      <c r="B64" s="197" t="s">
        <v>142</v>
      </c>
      <c r="C64" s="198">
        <v>31</v>
      </c>
      <c r="D64" s="198"/>
      <c r="E64" s="198">
        <v>1.7</v>
      </c>
      <c r="F64" s="198">
        <f t="shared" ref="F64:F69" si="10">ROUND(IF(C64=0,1,C64)*IF(D64=0,1,D64)*IF(E64=0,1,E64),2)</f>
        <v>52.7</v>
      </c>
      <c r="G64" s="198">
        <v>1</v>
      </c>
      <c r="H64" s="199">
        <f t="shared" ref="H64:H69" si="11">F64*G64</f>
        <v>52.7</v>
      </c>
    </row>
    <row r="65" spans="2:8" s="196" customFormat="1" ht="20.100000000000001" customHeight="1" x14ac:dyDescent="0.25">
      <c r="B65" s="197" t="s">
        <v>143</v>
      </c>
      <c r="C65" s="198">
        <v>26</v>
      </c>
      <c r="D65" s="198"/>
      <c r="E65" s="198">
        <v>1.23</v>
      </c>
      <c r="F65" s="198">
        <f t="shared" si="10"/>
        <v>31.98</v>
      </c>
      <c r="G65" s="198">
        <v>1</v>
      </c>
      <c r="H65" s="199">
        <f t="shared" si="11"/>
        <v>31.98</v>
      </c>
    </row>
    <row r="66" spans="2:8" s="196" customFormat="1" ht="20.100000000000001" customHeight="1" x14ac:dyDescent="0.25">
      <c r="B66" s="197" t="s">
        <v>144</v>
      </c>
      <c r="C66" s="198">
        <v>26</v>
      </c>
      <c r="D66" s="198"/>
      <c r="E66" s="198">
        <v>0.5</v>
      </c>
      <c r="F66" s="198">
        <f t="shared" si="10"/>
        <v>13</v>
      </c>
      <c r="G66" s="198">
        <v>1</v>
      </c>
      <c r="H66" s="199">
        <f t="shared" si="11"/>
        <v>13</v>
      </c>
    </row>
    <row r="67" spans="2:8" s="196" customFormat="1" ht="20.100000000000001" customHeight="1" x14ac:dyDescent="0.25">
      <c r="B67" s="197" t="s">
        <v>145</v>
      </c>
      <c r="C67" s="198">
        <v>26</v>
      </c>
      <c r="D67" s="198"/>
      <c r="E67" s="198">
        <v>0.5</v>
      </c>
      <c r="F67" s="198">
        <f t="shared" si="10"/>
        <v>13</v>
      </c>
      <c r="G67" s="198">
        <v>1</v>
      </c>
      <c r="H67" s="199">
        <f t="shared" si="11"/>
        <v>13</v>
      </c>
    </row>
    <row r="68" spans="2:8" s="196" customFormat="1" ht="20.100000000000001" customHeight="1" x14ac:dyDescent="0.25">
      <c r="B68" s="197" t="s">
        <v>146</v>
      </c>
      <c r="C68" s="198">
        <v>26</v>
      </c>
      <c r="D68" s="198"/>
      <c r="E68" s="198">
        <v>0.5</v>
      </c>
      <c r="F68" s="198">
        <f t="shared" si="10"/>
        <v>13</v>
      </c>
      <c r="G68" s="198">
        <v>1</v>
      </c>
      <c r="H68" s="199">
        <f t="shared" si="11"/>
        <v>13</v>
      </c>
    </row>
    <row r="69" spans="2:8" s="196" customFormat="1" ht="20.100000000000001" customHeight="1" x14ac:dyDescent="0.25">
      <c r="B69" s="197" t="s">
        <v>147</v>
      </c>
      <c r="C69" s="198">
        <v>13.5</v>
      </c>
      <c r="D69" s="198"/>
      <c r="E69" s="198">
        <v>0.25</v>
      </c>
      <c r="F69" s="198">
        <f t="shared" si="10"/>
        <v>3.38</v>
      </c>
      <c r="G69" s="198">
        <v>5</v>
      </c>
      <c r="H69" s="199">
        <f t="shared" si="11"/>
        <v>16.899999999999999</v>
      </c>
    </row>
    <row r="70" spans="2:8" s="196" customFormat="1" ht="20.100000000000001" customHeight="1" x14ac:dyDescent="0.25">
      <c r="B70" s="216"/>
      <c r="C70" s="198"/>
      <c r="D70" s="198"/>
      <c r="E70" s="198"/>
      <c r="F70" s="198"/>
      <c r="G70" s="198"/>
      <c r="H70" s="199"/>
    </row>
    <row r="71" spans="2:8" s="196" customFormat="1" ht="20.100000000000001" customHeight="1" x14ac:dyDescent="0.25">
      <c r="B71" s="197"/>
      <c r="C71" s="198"/>
      <c r="D71" s="198"/>
      <c r="E71" s="198"/>
      <c r="F71" s="198"/>
      <c r="G71" s="198"/>
      <c r="H71" s="199"/>
    </row>
    <row r="72" spans="2:8" ht="15" customHeight="1" x14ac:dyDescent="0.25">
      <c r="B72" s="391" t="s">
        <v>115</v>
      </c>
      <c r="C72" s="391"/>
      <c r="D72" s="391"/>
      <c r="E72" s="391"/>
      <c r="F72" s="391"/>
      <c r="G72" s="391"/>
      <c r="H72" s="200">
        <f>ROUND(SUM(H15:H71),2)</f>
        <v>8459.24</v>
      </c>
    </row>
    <row r="73" spans="2:8" ht="16.5" customHeight="1" thickBot="1" x14ac:dyDescent="0.3">
      <c r="B73" s="392" t="s">
        <v>90</v>
      </c>
      <c r="C73" s="393"/>
      <c r="D73" s="393"/>
      <c r="E73" s="393"/>
      <c r="F73" s="393"/>
      <c r="G73" s="394"/>
      <c r="H73" s="201">
        <f>H72</f>
        <v>8459.24</v>
      </c>
    </row>
    <row r="74" spans="2:8" ht="12.75" customHeight="1" x14ac:dyDescent="0.25">
      <c r="B74" s="202"/>
      <c r="C74" s="202"/>
      <c r="D74" s="203"/>
      <c r="E74" s="203"/>
      <c r="F74" s="203"/>
      <c r="G74" s="203"/>
      <c r="H74" s="203"/>
    </row>
    <row r="75" spans="2:8" ht="12.75" customHeight="1" thickBot="1" x14ac:dyDescent="0.3">
      <c r="B75" s="202"/>
      <c r="C75" s="202"/>
      <c r="D75" s="203"/>
      <c r="E75" s="203"/>
      <c r="F75" s="203"/>
      <c r="G75" s="203"/>
      <c r="H75" s="203"/>
    </row>
    <row r="76" spans="2:8" ht="12.75" customHeight="1" thickBot="1" x14ac:dyDescent="0.3">
      <c r="B76" s="395" t="s">
        <v>117</v>
      </c>
      <c r="C76" s="396"/>
      <c r="D76" s="397"/>
      <c r="E76" s="397"/>
      <c r="F76" s="397"/>
      <c r="G76" s="397"/>
      <c r="H76" s="398"/>
    </row>
    <row r="77" spans="2:8" ht="227.25" customHeight="1" x14ac:dyDescent="0.25">
      <c r="B77" s="399" t="s">
        <v>118</v>
      </c>
      <c r="C77" s="400"/>
      <c r="D77" s="400"/>
      <c r="E77" s="400"/>
      <c r="F77" s="400"/>
      <c r="G77" s="400"/>
      <c r="H77" s="401"/>
    </row>
    <row r="78" spans="2:8" ht="339" customHeight="1" thickBot="1" x14ac:dyDescent="0.3">
      <c r="B78" s="402"/>
      <c r="C78" s="403"/>
      <c r="D78" s="403"/>
      <c r="E78" s="403"/>
      <c r="F78" s="403"/>
      <c r="G78" s="403"/>
      <c r="H78" s="404"/>
    </row>
    <row r="79" spans="2:8" ht="12.75" customHeight="1" x14ac:dyDescent="0.25"/>
    <row r="80" spans="2:8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72:G72"/>
    <mergeCell ref="B73:G73"/>
    <mergeCell ref="B76:H76"/>
    <mergeCell ref="B77:H78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79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25E8-6B7F-4BF0-AB90-5DB74BEF0F9D}">
  <sheetPr codeName="Hoja13">
    <tabColor rgb="FF92D050"/>
    <pageSetUpPr fitToPage="1"/>
  </sheetPr>
  <dimension ref="A1:M52"/>
  <sheetViews>
    <sheetView zoomScale="80" zoomScaleNormal="80" workbookViewId="0">
      <selection activeCell="C8" sqref="C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260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77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148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149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150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151</v>
      </c>
      <c r="D15" s="166" t="s">
        <v>150</v>
      </c>
      <c r="E15" s="167"/>
      <c r="F15" s="168">
        <v>1</v>
      </c>
      <c r="G15" s="167">
        <f t="shared" ref="G15:G16" si="0">F15*E15</f>
        <v>0</v>
      </c>
      <c r="H15" s="368"/>
    </row>
    <row r="16" spans="1:13" ht="15.75" thickBot="1" x14ac:dyDescent="0.3">
      <c r="A16" s="365"/>
      <c r="B16" s="164"/>
      <c r="C16" s="169"/>
      <c r="D16" s="170"/>
      <c r="E16" s="171"/>
      <c r="F16" s="172"/>
      <c r="G16" s="171">
        <f t="shared" si="0"/>
        <v>0</v>
      </c>
      <c r="H16" s="368"/>
    </row>
    <row r="17" spans="1:11" ht="15.75" thickBot="1" x14ac:dyDescent="0.3">
      <c r="A17" s="365"/>
      <c r="B17" s="344" t="s">
        <v>14</v>
      </c>
      <c r="C17" s="345"/>
      <c r="D17" s="345"/>
      <c r="E17" s="345"/>
      <c r="F17" s="345"/>
      <c r="G17" s="173">
        <f>SUM(G15:G16)</f>
        <v>0</v>
      </c>
      <c r="H17" s="368"/>
    </row>
    <row r="18" spans="1:11" ht="15.75" thickBot="1" x14ac:dyDescent="0.3">
      <c r="A18" s="365"/>
      <c r="B18" s="352"/>
      <c r="C18" s="352"/>
      <c r="D18" s="352"/>
      <c r="E18" s="352"/>
      <c r="F18" s="352"/>
      <c r="G18" s="352"/>
      <c r="H18" s="368"/>
    </row>
    <row r="19" spans="1:11" ht="15.75" thickBot="1" x14ac:dyDescent="0.3">
      <c r="A19" s="365"/>
      <c r="B19" s="349" t="s">
        <v>1</v>
      </c>
      <c r="C19" s="350"/>
      <c r="D19" s="350"/>
      <c r="E19" s="350"/>
      <c r="F19" s="350"/>
      <c r="G19" s="351"/>
      <c r="H19" s="368"/>
    </row>
    <row r="20" spans="1:11" ht="15.75" thickBot="1" x14ac:dyDescent="0.3">
      <c r="A20" s="365"/>
      <c r="B20" s="163" t="s">
        <v>75</v>
      </c>
      <c r="C20" s="6" t="s">
        <v>4</v>
      </c>
      <c r="D20" s="7" t="s">
        <v>5</v>
      </c>
      <c r="E20" s="7" t="s">
        <v>6</v>
      </c>
      <c r="F20" s="7" t="s">
        <v>7</v>
      </c>
      <c r="G20" s="8" t="s">
        <v>8</v>
      </c>
      <c r="H20" s="368"/>
    </row>
    <row r="21" spans="1:11" s="156" customFormat="1" x14ac:dyDescent="0.25">
      <c r="A21" s="365"/>
      <c r="B21" s="204"/>
      <c r="C21" s="205"/>
      <c r="D21" s="204"/>
      <c r="E21" s="206"/>
      <c r="F21" s="207"/>
      <c r="G21" s="206"/>
      <c r="H21" s="368"/>
      <c r="J21" s="208"/>
      <c r="K21" s="208"/>
    </row>
    <row r="22" spans="1:11" ht="15.75" thickBot="1" x14ac:dyDescent="0.3">
      <c r="A22" s="365"/>
      <c r="B22" s="170"/>
      <c r="C22" s="169"/>
      <c r="D22" s="170"/>
      <c r="E22" s="171"/>
      <c r="F22" s="175"/>
      <c r="G22" s="171">
        <f t="shared" ref="G22" si="1">F22*E22</f>
        <v>0</v>
      </c>
      <c r="H22" s="368"/>
    </row>
    <row r="23" spans="1:11" ht="15.75" thickBot="1" x14ac:dyDescent="0.3">
      <c r="A23" s="365"/>
      <c r="B23" s="344" t="s">
        <v>11</v>
      </c>
      <c r="C23" s="345"/>
      <c r="D23" s="345"/>
      <c r="E23" s="345"/>
      <c r="F23" s="345"/>
      <c r="G23" s="173">
        <f>SUM(G21:G22)</f>
        <v>0</v>
      </c>
      <c r="H23" s="368"/>
    </row>
    <row r="24" spans="1:11" ht="15.75" thickBot="1" x14ac:dyDescent="0.3">
      <c r="A24" s="365"/>
      <c r="B24" s="363"/>
      <c r="C24" s="363"/>
      <c r="D24" s="363"/>
      <c r="E24" s="363"/>
      <c r="F24" s="363"/>
      <c r="G24" s="363"/>
      <c r="H24" s="368"/>
    </row>
    <row r="25" spans="1:11" ht="15.75" thickBot="1" x14ac:dyDescent="0.3">
      <c r="A25" s="365"/>
      <c r="B25" s="349" t="s">
        <v>105</v>
      </c>
      <c r="C25" s="350"/>
      <c r="D25" s="350"/>
      <c r="E25" s="350"/>
      <c r="F25" s="350"/>
      <c r="G25" s="351"/>
      <c r="H25" s="368"/>
    </row>
    <row r="26" spans="1:11" ht="15.75" thickBot="1" x14ac:dyDescent="0.3">
      <c r="A26" s="365"/>
      <c r="B26" s="163" t="s">
        <v>75</v>
      </c>
      <c r="C26" s="6" t="s">
        <v>4</v>
      </c>
      <c r="D26" s="7" t="s">
        <v>5</v>
      </c>
      <c r="E26" s="7" t="s">
        <v>6</v>
      </c>
      <c r="F26" s="7" t="s">
        <v>7</v>
      </c>
      <c r="G26" s="8" t="s">
        <v>8</v>
      </c>
      <c r="H26" s="368"/>
    </row>
    <row r="27" spans="1:11" x14ac:dyDescent="0.25">
      <c r="A27" s="365"/>
      <c r="B27" s="166" t="s">
        <v>129</v>
      </c>
      <c r="C27" s="165" t="s">
        <v>248</v>
      </c>
      <c r="D27" s="166" t="s">
        <v>249</v>
      </c>
      <c r="E27" s="167"/>
      <c r="F27" s="176">
        <v>2</v>
      </c>
      <c r="G27" s="167">
        <f>F27*E27</f>
        <v>0</v>
      </c>
      <c r="H27" s="368"/>
    </row>
    <row r="28" spans="1:11" ht="15.75" thickBot="1" x14ac:dyDescent="0.3">
      <c r="A28" s="365"/>
      <c r="B28" s="170"/>
      <c r="C28" s="169"/>
      <c r="D28" s="170"/>
      <c r="E28" s="171"/>
      <c r="F28" s="172"/>
      <c r="G28" s="171">
        <f>F28*E28</f>
        <v>0</v>
      </c>
      <c r="H28" s="368"/>
    </row>
    <row r="29" spans="1:11" ht="15.75" thickBot="1" x14ac:dyDescent="0.3">
      <c r="A29" s="365"/>
      <c r="B29" s="344" t="s">
        <v>10</v>
      </c>
      <c r="C29" s="345"/>
      <c r="D29" s="345"/>
      <c r="E29" s="345"/>
      <c r="F29" s="345"/>
      <c r="G29" s="173">
        <f>SUM(G27:G28)</f>
        <v>0</v>
      </c>
      <c r="H29" s="368"/>
      <c r="J29" s="177"/>
    </row>
    <row r="30" spans="1:11" ht="15.75" thickBot="1" x14ac:dyDescent="0.3">
      <c r="A30" s="365"/>
      <c r="B30" s="363"/>
      <c r="C30" s="363"/>
      <c r="D30" s="363"/>
      <c r="E30" s="363"/>
      <c r="F30" s="363"/>
      <c r="G30" s="363"/>
      <c r="H30" s="368"/>
    </row>
    <row r="31" spans="1:11" ht="15.75" thickBot="1" x14ac:dyDescent="0.3">
      <c r="A31" s="365"/>
      <c r="B31" s="349" t="s">
        <v>3</v>
      </c>
      <c r="C31" s="350"/>
      <c r="D31" s="350"/>
      <c r="E31" s="350"/>
      <c r="F31" s="350"/>
      <c r="G31" s="351"/>
      <c r="H31" s="368"/>
    </row>
    <row r="32" spans="1:11" ht="15.75" thickBot="1" x14ac:dyDescent="0.3">
      <c r="A32" s="365"/>
      <c r="B32" s="163" t="s">
        <v>75</v>
      </c>
      <c r="C32" s="6" t="s">
        <v>4</v>
      </c>
      <c r="D32" s="7" t="s">
        <v>5</v>
      </c>
      <c r="E32" s="7" t="s">
        <v>6</v>
      </c>
      <c r="F32" s="7" t="s">
        <v>7</v>
      </c>
      <c r="G32" s="8" t="s">
        <v>8</v>
      </c>
      <c r="H32" s="368"/>
    </row>
    <row r="33" spans="1:8" x14ac:dyDescent="0.25">
      <c r="A33" s="365"/>
      <c r="B33" s="166" t="s">
        <v>130</v>
      </c>
      <c r="C33" s="165" t="s">
        <v>250</v>
      </c>
      <c r="D33" s="166" t="s">
        <v>13</v>
      </c>
      <c r="E33" s="167">
        <f>$G$29</f>
        <v>0</v>
      </c>
      <c r="F33" s="210">
        <v>0.03</v>
      </c>
      <c r="G33" s="167">
        <f>F33*E33</f>
        <v>0</v>
      </c>
      <c r="H33" s="368"/>
    </row>
    <row r="34" spans="1:8" x14ac:dyDescent="0.25">
      <c r="A34" s="365"/>
      <c r="B34" s="11"/>
      <c r="C34" s="164" t="s">
        <v>152</v>
      </c>
      <c r="D34" s="11" t="s">
        <v>153</v>
      </c>
      <c r="E34" s="209"/>
      <c r="F34" s="11">
        <v>25</v>
      </c>
      <c r="G34" s="209">
        <f>F34*E34</f>
        <v>0</v>
      </c>
      <c r="H34" s="368"/>
    </row>
    <row r="35" spans="1:8" ht="15.75" thickBot="1" x14ac:dyDescent="0.3">
      <c r="A35" s="365"/>
      <c r="B35" s="170"/>
      <c r="C35" s="169"/>
      <c r="D35" s="170"/>
      <c r="E35" s="171"/>
      <c r="F35" s="172"/>
      <c r="G35" s="171">
        <f>F35*E35</f>
        <v>0</v>
      </c>
      <c r="H35" s="368"/>
    </row>
    <row r="36" spans="1:8" ht="15.75" thickBot="1" x14ac:dyDescent="0.3">
      <c r="A36" s="365"/>
      <c r="B36" s="344" t="s">
        <v>9</v>
      </c>
      <c r="C36" s="345"/>
      <c r="D36" s="345"/>
      <c r="E36" s="345"/>
      <c r="F36" s="345"/>
      <c r="G36" s="173">
        <f>SUM(G33:G35)</f>
        <v>0</v>
      </c>
      <c r="H36" s="368"/>
    </row>
    <row r="37" spans="1:8" ht="15.75" thickBot="1" x14ac:dyDescent="0.3">
      <c r="A37" s="365"/>
      <c r="B37" s="352"/>
      <c r="C37" s="352"/>
      <c r="D37" s="352"/>
      <c r="E37" s="352"/>
      <c r="F37" s="352"/>
      <c r="G37" s="352"/>
      <c r="H37" s="368"/>
    </row>
    <row r="38" spans="1:8" x14ac:dyDescent="0.25">
      <c r="A38" s="365"/>
      <c r="B38" s="353" t="s">
        <v>106</v>
      </c>
      <c r="C38" s="354"/>
      <c r="D38" s="354"/>
      <c r="E38" s="354"/>
      <c r="F38" s="355"/>
      <c r="G38" s="178">
        <f>INT(G36+G29+G23+G17)</f>
        <v>0</v>
      </c>
      <c r="H38" s="368"/>
    </row>
    <row r="39" spans="1:8" x14ac:dyDescent="0.25">
      <c r="A39" s="365"/>
      <c r="B39" s="356" t="s">
        <v>107</v>
      </c>
      <c r="C39" s="357"/>
      <c r="D39" s="357"/>
      <c r="E39" s="357"/>
      <c r="F39" s="179">
        <v>1</v>
      </c>
      <c r="G39" s="180">
        <f>G38*F39</f>
        <v>0</v>
      </c>
      <c r="H39" s="368"/>
    </row>
    <row r="40" spans="1:8" x14ac:dyDescent="0.25">
      <c r="A40" s="365"/>
      <c r="B40" s="356" t="s">
        <v>86</v>
      </c>
      <c r="C40" s="357"/>
      <c r="D40" s="357"/>
      <c r="E40" s="357"/>
      <c r="F40" s="181">
        <f>'AIU%'!$I$48</f>
        <v>0.15</v>
      </c>
      <c r="G40" s="180">
        <f>F40*G39</f>
        <v>0</v>
      </c>
      <c r="H40" s="368"/>
    </row>
    <row r="41" spans="1:8" x14ac:dyDescent="0.25">
      <c r="A41" s="365"/>
      <c r="B41" s="356" t="s">
        <v>87</v>
      </c>
      <c r="C41" s="357"/>
      <c r="D41" s="357"/>
      <c r="E41" s="357"/>
      <c r="F41" s="182">
        <v>0</v>
      </c>
      <c r="G41" s="180">
        <f>F41*G39</f>
        <v>0</v>
      </c>
      <c r="H41" s="368"/>
    </row>
    <row r="42" spans="1:8" x14ac:dyDescent="0.25">
      <c r="A42" s="365"/>
      <c r="B42" s="356" t="s">
        <v>88</v>
      </c>
      <c r="C42" s="357"/>
      <c r="D42" s="357"/>
      <c r="E42" s="357"/>
      <c r="F42" s="182">
        <v>0.05</v>
      </c>
      <c r="G42" s="180">
        <f>F42*G39</f>
        <v>0</v>
      </c>
      <c r="H42" s="368"/>
    </row>
    <row r="43" spans="1:8" ht="15.75" thickBot="1" x14ac:dyDescent="0.3">
      <c r="A43" s="365"/>
      <c r="B43" s="358" t="s">
        <v>89</v>
      </c>
      <c r="C43" s="359"/>
      <c r="D43" s="359"/>
      <c r="E43" s="359"/>
      <c r="F43" s="183">
        <v>0.19</v>
      </c>
      <c r="G43" s="184">
        <f>F43*G42</f>
        <v>0</v>
      </c>
      <c r="H43" s="368"/>
    </row>
    <row r="44" spans="1:8" ht="15.75" thickBot="1" x14ac:dyDescent="0.3">
      <c r="A44" s="365"/>
      <c r="B44" s="352"/>
      <c r="C44" s="352"/>
      <c r="D44" s="352"/>
      <c r="E44" s="352"/>
      <c r="F44" s="352"/>
      <c r="G44" s="352"/>
      <c r="H44" s="368"/>
    </row>
    <row r="45" spans="1:8" ht="15.75" thickBot="1" x14ac:dyDescent="0.3">
      <c r="A45" s="365"/>
      <c r="B45" s="360" t="s">
        <v>90</v>
      </c>
      <c r="C45" s="361"/>
      <c r="D45" s="361"/>
      <c r="E45" s="361"/>
      <c r="F45" s="362"/>
      <c r="G45" s="185">
        <f>G43+G42+G41+G40+G39</f>
        <v>0</v>
      </c>
      <c r="H45" s="368"/>
    </row>
    <row r="46" spans="1:8" x14ac:dyDescent="0.25">
      <c r="A46" s="365"/>
      <c r="B46" s="346"/>
      <c r="C46" s="346"/>
      <c r="D46" s="346"/>
      <c r="E46" s="346"/>
      <c r="F46" s="346"/>
      <c r="G46" s="346"/>
      <c r="H46" s="368"/>
    </row>
    <row r="47" spans="1:8" x14ac:dyDescent="0.25">
      <c r="A47" s="365"/>
      <c r="B47" s="347"/>
      <c r="C47" s="347"/>
      <c r="D47" s="347"/>
      <c r="E47" s="347"/>
      <c r="F47" s="347"/>
      <c r="G47" s="347"/>
      <c r="H47" s="368"/>
    </row>
    <row r="48" spans="1:8" ht="15.75" thickBot="1" x14ac:dyDescent="0.3">
      <c r="A48" s="366"/>
      <c r="B48" s="348"/>
      <c r="C48" s="348"/>
      <c r="D48" s="348"/>
      <c r="E48" s="348"/>
      <c r="F48" s="348"/>
      <c r="G48" s="348"/>
      <c r="H48" s="369"/>
    </row>
    <row r="49" spans="3:4" x14ac:dyDescent="0.25">
      <c r="D49" s="143"/>
    </row>
    <row r="50" spans="3:4" x14ac:dyDescent="0.25">
      <c r="C50"/>
      <c r="D50" s="143"/>
    </row>
    <row r="51" spans="3:4" x14ac:dyDescent="0.25">
      <c r="D51" s="143"/>
    </row>
    <row r="52" spans="3:4" x14ac:dyDescent="0.25">
      <c r="D52" s="143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6:G48"/>
    <mergeCell ref="B31:G31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AE9A-D275-468D-B076-115AD11FFB57}">
  <sheetPr codeName="Hoja19">
    <tabColor rgb="FF5B9BD5"/>
    <pageSetUpPr fitToPage="1"/>
  </sheetPr>
  <dimension ref="A1:R953"/>
  <sheetViews>
    <sheetView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'2.02'!E8</f>
        <v>2. RETIROS Y DEMOLICIONES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'2.02'!C9</f>
        <v>M-2.02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8" t="str">
        <f>'2.02'!C10</f>
        <v>RETIRO DE ESCOMBROS INCLUYE ACARREO INTERNO, CARGUE MANUAL, Y DISPOSCION FINAL A 25KM A PUNTO AMBIENTAL AUTORIZADO. VOLUMEN SUELTO MEDIDO EN VOLQUETA</v>
      </c>
      <c r="D10" s="429"/>
      <c r="E10" s="429"/>
      <c r="F10" s="429"/>
      <c r="G10" s="429"/>
      <c r="H10" s="430"/>
    </row>
    <row r="11" spans="1:18" ht="15" customHeight="1" thickBot="1" x14ac:dyDescent="0.3">
      <c r="B11" s="162" t="s">
        <v>102</v>
      </c>
      <c r="C11" s="408" t="str">
        <f>'2.02'!C11</f>
        <v>M3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154</v>
      </c>
      <c r="D14" s="194" t="s">
        <v>155</v>
      </c>
      <c r="E14" s="194" t="s">
        <v>113</v>
      </c>
      <c r="F14" s="194" t="str">
        <f>C11</f>
        <v>M3</v>
      </c>
      <c r="G14" s="194" t="s">
        <v>156</v>
      </c>
      <c r="H14" s="195" t="s">
        <v>115</v>
      </c>
    </row>
    <row r="15" spans="1:18" s="196" customFormat="1" ht="27.95" customHeight="1" x14ac:dyDescent="0.25">
      <c r="B15" s="197" t="s">
        <v>157</v>
      </c>
      <c r="C15" s="198">
        <f>'M-2.01'!H72</f>
        <v>8459.24</v>
      </c>
      <c r="D15" s="198">
        <v>0.04</v>
      </c>
      <c r="E15" s="198"/>
      <c r="F15" s="198">
        <f>ROUND(IF(C15=0,1,C15)*IF(D15=0,1,D15)*IF(E15=0,1,E15),2)</f>
        <v>338.37</v>
      </c>
      <c r="G15" s="198">
        <v>1.35</v>
      </c>
      <c r="H15" s="199">
        <f>F15*G15</f>
        <v>456.79950000000002</v>
      </c>
    </row>
    <row r="16" spans="1:18" s="196" customFormat="1" ht="27.95" customHeight="1" x14ac:dyDescent="0.25">
      <c r="B16" s="197"/>
      <c r="C16" s="198"/>
      <c r="D16" s="198"/>
      <c r="E16" s="198"/>
      <c r="F16" s="198"/>
      <c r="G16" s="198"/>
      <c r="H16" s="199"/>
    </row>
    <row r="17" spans="2:8" s="196" customFormat="1" ht="27.95" customHeight="1" x14ac:dyDescent="0.25">
      <c r="B17" s="197"/>
      <c r="C17" s="198"/>
      <c r="D17" s="198"/>
      <c r="E17" s="198"/>
      <c r="F17" s="198"/>
      <c r="G17" s="198"/>
      <c r="H17" s="199"/>
    </row>
    <row r="18" spans="2:8" s="196" customFormat="1" ht="27.95" customHeight="1" x14ac:dyDescent="0.25">
      <c r="B18" s="197"/>
      <c r="C18" s="198"/>
      <c r="D18" s="198"/>
      <c r="E18" s="198"/>
      <c r="F18" s="198"/>
      <c r="G18" s="198"/>
      <c r="H18" s="199"/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s="196" customFormat="1" ht="27.95" customHeight="1" x14ac:dyDescent="0.25">
      <c r="B21" s="197"/>
      <c r="C21" s="198"/>
      <c r="D21" s="198"/>
      <c r="E21" s="198"/>
      <c r="F21" s="198"/>
      <c r="G21" s="198"/>
      <c r="H21" s="199"/>
    </row>
    <row r="22" spans="2:8" s="196" customFormat="1" ht="27.95" customHeight="1" x14ac:dyDescent="0.25">
      <c r="B22" s="197"/>
      <c r="C22" s="198"/>
      <c r="D22" s="198"/>
      <c r="E22" s="198"/>
      <c r="F22" s="198"/>
      <c r="G22" s="198"/>
      <c r="H22" s="199"/>
    </row>
    <row r="23" spans="2:8" ht="15" customHeight="1" x14ac:dyDescent="0.25">
      <c r="B23" s="391" t="s">
        <v>115</v>
      </c>
      <c r="C23" s="391"/>
      <c r="D23" s="391"/>
      <c r="E23" s="391"/>
      <c r="F23" s="391"/>
      <c r="G23" s="391"/>
      <c r="H23" s="200">
        <f>ROUND(SUM(H15:H22),2)</f>
        <v>456.8</v>
      </c>
    </row>
    <row r="24" spans="2:8" ht="16.5" customHeight="1" thickBot="1" x14ac:dyDescent="0.3">
      <c r="B24" s="392" t="s">
        <v>90</v>
      </c>
      <c r="C24" s="393"/>
      <c r="D24" s="393"/>
      <c r="E24" s="393"/>
      <c r="F24" s="393"/>
      <c r="G24" s="394"/>
      <c r="H24" s="201">
        <f>H23</f>
        <v>456.8</v>
      </c>
    </row>
    <row r="25" spans="2:8" ht="12.75" customHeight="1" x14ac:dyDescent="0.25">
      <c r="B25" s="202"/>
      <c r="C25" s="202"/>
      <c r="D25" s="203"/>
      <c r="E25" s="203"/>
      <c r="F25" s="203"/>
      <c r="G25" s="203"/>
      <c r="H25" s="203"/>
    </row>
    <row r="26" spans="2:8" ht="12.75" customHeight="1" thickBot="1" x14ac:dyDescent="0.3">
      <c r="B26" s="202"/>
      <c r="C26" s="202"/>
      <c r="D26" s="203"/>
      <c r="E26" s="203"/>
      <c r="F26" s="203"/>
      <c r="G26" s="203"/>
      <c r="H26" s="203"/>
    </row>
    <row r="27" spans="2:8" ht="12.75" customHeight="1" thickBot="1" x14ac:dyDescent="0.3">
      <c r="B27" s="395" t="s">
        <v>117</v>
      </c>
      <c r="C27" s="396"/>
      <c r="D27" s="397"/>
      <c r="E27" s="397"/>
      <c r="F27" s="397"/>
      <c r="G27" s="397"/>
      <c r="H27" s="398"/>
    </row>
    <row r="28" spans="2:8" ht="409.5" customHeight="1" x14ac:dyDescent="0.25">
      <c r="B28" s="399"/>
      <c r="C28" s="400"/>
      <c r="D28" s="400"/>
      <c r="E28" s="400"/>
      <c r="F28" s="400"/>
      <c r="G28" s="400"/>
      <c r="H28" s="401"/>
    </row>
    <row r="29" spans="2:8" ht="68.25" customHeight="1" thickBot="1" x14ac:dyDescent="0.3">
      <c r="B29" s="402"/>
      <c r="C29" s="403"/>
      <c r="D29" s="403"/>
      <c r="E29" s="403"/>
      <c r="F29" s="403"/>
      <c r="G29" s="403"/>
      <c r="H29" s="404"/>
    </row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3:G23"/>
    <mergeCell ref="B24:G24"/>
    <mergeCell ref="B27:H27"/>
    <mergeCell ref="B28:H29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0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3F87-0B96-4F4C-9888-F6F4D8D276BF}">
  <sheetPr codeName="Hoja25">
    <tabColor rgb="FF92D050"/>
    <pageSetUpPr fitToPage="1"/>
  </sheetPr>
  <dimension ref="A1:M52"/>
  <sheetViews>
    <sheetView topLeftCell="A2" zoomScale="80" zoomScaleNormal="80" workbookViewId="0">
      <selection activeCell="C8" sqref="C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262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79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158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159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126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160</v>
      </c>
      <c r="D15" s="166" t="s">
        <v>161</v>
      </c>
      <c r="E15" s="167"/>
      <c r="F15" s="220">
        <v>2.8</v>
      </c>
      <c r="G15" s="167">
        <f t="shared" ref="G15:G17" si="0">F15*E15</f>
        <v>0</v>
      </c>
      <c r="H15" s="368"/>
    </row>
    <row r="16" spans="1:13" x14ac:dyDescent="0.25">
      <c r="A16" s="365"/>
      <c r="B16" s="164"/>
      <c r="C16" s="164" t="s">
        <v>162</v>
      </c>
      <c r="D16" s="11" t="s">
        <v>161</v>
      </c>
      <c r="E16" s="209"/>
      <c r="F16" s="220">
        <v>0.06</v>
      </c>
      <c r="G16" s="209">
        <f>F16*E16</f>
        <v>0</v>
      </c>
      <c r="H16" s="368"/>
    </row>
    <row r="17" spans="1:11" ht="15.75" thickBot="1" x14ac:dyDescent="0.3">
      <c r="A17" s="365"/>
      <c r="B17" s="164"/>
      <c r="C17" s="169"/>
      <c r="D17" s="170"/>
      <c r="E17" s="171"/>
      <c r="F17" s="172"/>
      <c r="G17" s="171">
        <f t="shared" si="0"/>
        <v>0</v>
      </c>
      <c r="H17" s="368"/>
    </row>
    <row r="18" spans="1:11" ht="15.75" thickBot="1" x14ac:dyDescent="0.3">
      <c r="A18" s="365"/>
      <c r="B18" s="344" t="s">
        <v>14</v>
      </c>
      <c r="C18" s="345"/>
      <c r="D18" s="345"/>
      <c r="E18" s="345"/>
      <c r="F18" s="345"/>
      <c r="G18" s="173">
        <f>SUM(G15:G17)</f>
        <v>0</v>
      </c>
      <c r="H18" s="368"/>
    </row>
    <row r="19" spans="1:11" ht="15.75" thickBot="1" x14ac:dyDescent="0.3">
      <c r="A19" s="365"/>
      <c r="B19" s="352"/>
      <c r="C19" s="352"/>
      <c r="D19" s="352"/>
      <c r="E19" s="352"/>
      <c r="F19" s="352"/>
      <c r="G19" s="352"/>
      <c r="H19" s="368"/>
    </row>
    <row r="20" spans="1:11" ht="15.75" thickBot="1" x14ac:dyDescent="0.3">
      <c r="A20" s="365"/>
      <c r="B20" s="349" t="s">
        <v>1</v>
      </c>
      <c r="C20" s="350"/>
      <c r="D20" s="350"/>
      <c r="E20" s="350"/>
      <c r="F20" s="350"/>
      <c r="G20" s="351"/>
      <c r="H20" s="368"/>
    </row>
    <row r="21" spans="1:11" s="156" customFormat="1" ht="15.75" thickBot="1" x14ac:dyDescent="0.3">
      <c r="A21" s="365"/>
      <c r="B21" s="163" t="s">
        <v>75</v>
      </c>
      <c r="C21" s="6" t="s">
        <v>4</v>
      </c>
      <c r="D21" s="7" t="s">
        <v>5</v>
      </c>
      <c r="E21" s="7" t="s">
        <v>6</v>
      </c>
      <c r="F21" s="7" t="s">
        <v>7</v>
      </c>
      <c r="G21" s="8" t="s">
        <v>8</v>
      </c>
      <c r="H21" s="368"/>
      <c r="J21" s="208"/>
      <c r="K21" s="208"/>
    </row>
    <row r="22" spans="1:11" x14ac:dyDescent="0.25">
      <c r="A22" s="365"/>
      <c r="B22" s="204"/>
      <c r="C22" s="205"/>
      <c r="D22" s="204"/>
      <c r="E22" s="206"/>
      <c r="F22" s="207"/>
      <c r="G22" s="206"/>
      <c r="H22" s="368"/>
    </row>
    <row r="23" spans="1:11" ht="15.75" thickBot="1" x14ac:dyDescent="0.3">
      <c r="A23" s="365"/>
      <c r="B23" s="170"/>
      <c r="C23" s="169"/>
      <c r="D23" s="170"/>
      <c r="E23" s="171"/>
      <c r="F23" s="175"/>
      <c r="G23" s="171">
        <f t="shared" ref="G23" si="1">F23*E23</f>
        <v>0</v>
      </c>
      <c r="H23" s="368"/>
    </row>
    <row r="24" spans="1:11" ht="15.75" thickBot="1" x14ac:dyDescent="0.3">
      <c r="A24" s="365"/>
      <c r="B24" s="344" t="s">
        <v>11</v>
      </c>
      <c r="C24" s="345"/>
      <c r="D24" s="345"/>
      <c r="E24" s="345"/>
      <c r="F24" s="345"/>
      <c r="G24" s="173">
        <f>SUM(G22:G23)</f>
        <v>0</v>
      </c>
      <c r="H24" s="368"/>
    </row>
    <row r="25" spans="1:11" ht="15.75" thickBot="1" x14ac:dyDescent="0.3">
      <c r="A25" s="365"/>
      <c r="B25" s="363"/>
      <c r="C25" s="363"/>
      <c r="D25" s="363"/>
      <c r="E25" s="363"/>
      <c r="F25" s="363"/>
      <c r="G25" s="363"/>
      <c r="H25" s="368"/>
    </row>
    <row r="26" spans="1:11" ht="15.75" thickBot="1" x14ac:dyDescent="0.3">
      <c r="A26" s="365"/>
      <c r="B26" s="349" t="s">
        <v>105</v>
      </c>
      <c r="C26" s="350"/>
      <c r="D26" s="350"/>
      <c r="E26" s="350"/>
      <c r="F26" s="350"/>
      <c r="G26" s="351"/>
      <c r="H26" s="368"/>
    </row>
    <row r="27" spans="1:11" ht="15.75" thickBot="1" x14ac:dyDescent="0.3">
      <c r="A27" s="365"/>
      <c r="B27" s="163" t="s">
        <v>75</v>
      </c>
      <c r="C27" s="6" t="s">
        <v>4</v>
      </c>
      <c r="D27" s="7" t="s">
        <v>5</v>
      </c>
      <c r="E27" s="7" t="s">
        <v>6</v>
      </c>
      <c r="F27" s="7" t="s">
        <v>7</v>
      </c>
      <c r="G27" s="8" t="s">
        <v>8</v>
      </c>
      <c r="H27" s="368"/>
    </row>
    <row r="28" spans="1:11" ht="30" customHeight="1" x14ac:dyDescent="0.25">
      <c r="A28" s="365"/>
      <c r="B28" s="166" t="s">
        <v>163</v>
      </c>
      <c r="C28" s="165" t="s">
        <v>251</v>
      </c>
      <c r="D28" s="166" t="s">
        <v>252</v>
      </c>
      <c r="E28" s="167"/>
      <c r="F28" s="176">
        <v>0.3</v>
      </c>
      <c r="G28" s="167">
        <f>F28*E28</f>
        <v>0</v>
      </c>
      <c r="H28" s="368"/>
    </row>
    <row r="29" spans="1:11" ht="15.75" thickBot="1" x14ac:dyDescent="0.3">
      <c r="A29" s="365"/>
      <c r="B29" s="170"/>
      <c r="C29" s="169"/>
      <c r="D29" s="170"/>
      <c r="E29" s="171"/>
      <c r="F29" s="172"/>
      <c r="G29" s="171">
        <f>F29*E29</f>
        <v>0</v>
      </c>
      <c r="H29" s="368"/>
      <c r="J29" s="177"/>
    </row>
    <row r="30" spans="1:11" ht="15.75" thickBot="1" x14ac:dyDescent="0.3">
      <c r="A30" s="365"/>
      <c r="B30" s="344" t="s">
        <v>10</v>
      </c>
      <c r="C30" s="345"/>
      <c r="D30" s="345"/>
      <c r="E30" s="345"/>
      <c r="F30" s="345"/>
      <c r="G30" s="173">
        <f>SUM(G28:G29)</f>
        <v>0</v>
      </c>
      <c r="H30" s="368"/>
    </row>
    <row r="31" spans="1:11" ht="15.75" thickBot="1" x14ac:dyDescent="0.3">
      <c r="A31" s="365"/>
      <c r="B31" s="363"/>
      <c r="C31" s="363"/>
      <c r="D31" s="363"/>
      <c r="E31" s="363"/>
      <c r="F31" s="363"/>
      <c r="G31" s="363"/>
      <c r="H31" s="368"/>
    </row>
    <row r="32" spans="1:11" ht="15.75" thickBot="1" x14ac:dyDescent="0.3">
      <c r="A32" s="365"/>
      <c r="B32" s="349" t="s">
        <v>3</v>
      </c>
      <c r="C32" s="350"/>
      <c r="D32" s="350"/>
      <c r="E32" s="350"/>
      <c r="F32" s="350"/>
      <c r="G32" s="351"/>
      <c r="H32" s="368"/>
    </row>
    <row r="33" spans="1:8" ht="15.75" thickBot="1" x14ac:dyDescent="0.3">
      <c r="A33" s="365"/>
      <c r="B33" s="163" t="s">
        <v>75</v>
      </c>
      <c r="C33" s="6" t="s">
        <v>4</v>
      </c>
      <c r="D33" s="7" t="s">
        <v>5</v>
      </c>
      <c r="E33" s="7" t="s">
        <v>6</v>
      </c>
      <c r="F33" s="7" t="s">
        <v>7</v>
      </c>
      <c r="G33" s="8" t="s">
        <v>8</v>
      </c>
      <c r="H33" s="368"/>
    </row>
    <row r="34" spans="1:8" x14ac:dyDescent="0.25">
      <c r="A34" s="365"/>
      <c r="B34" s="166" t="s">
        <v>130</v>
      </c>
      <c r="C34" s="165" t="s">
        <v>250</v>
      </c>
      <c r="D34" s="166" t="s">
        <v>13</v>
      </c>
      <c r="E34" s="167">
        <f>$G$30</f>
        <v>0</v>
      </c>
      <c r="F34" s="210">
        <v>0.03</v>
      </c>
      <c r="G34" s="167">
        <f>F34*E34</f>
        <v>0</v>
      </c>
      <c r="H34" s="368"/>
    </row>
    <row r="35" spans="1:8" ht="15.75" thickBot="1" x14ac:dyDescent="0.3">
      <c r="A35" s="365"/>
      <c r="B35" s="170"/>
      <c r="C35" s="169"/>
      <c r="D35" s="170"/>
      <c r="E35" s="171"/>
      <c r="F35" s="172"/>
      <c r="G35" s="171">
        <f>F35*E35</f>
        <v>0</v>
      </c>
      <c r="H35" s="368"/>
    </row>
    <row r="36" spans="1:8" ht="15.75" thickBot="1" x14ac:dyDescent="0.3">
      <c r="A36" s="365"/>
      <c r="B36" s="344" t="s">
        <v>9</v>
      </c>
      <c r="C36" s="345"/>
      <c r="D36" s="345"/>
      <c r="E36" s="345"/>
      <c r="F36" s="345"/>
      <c r="G36" s="173">
        <f>SUM(G34:G35)</f>
        <v>0</v>
      </c>
      <c r="H36" s="368"/>
    </row>
    <row r="37" spans="1:8" ht="15.75" thickBot="1" x14ac:dyDescent="0.3">
      <c r="A37" s="365"/>
      <c r="B37" s="352"/>
      <c r="C37" s="352"/>
      <c r="D37" s="352"/>
      <c r="E37" s="352"/>
      <c r="F37" s="352"/>
      <c r="G37" s="352"/>
      <c r="H37" s="368"/>
    </row>
    <row r="38" spans="1:8" x14ac:dyDescent="0.25">
      <c r="A38" s="365"/>
      <c r="B38" s="353" t="s">
        <v>106</v>
      </c>
      <c r="C38" s="354"/>
      <c r="D38" s="354"/>
      <c r="E38" s="354"/>
      <c r="F38" s="355"/>
      <c r="G38" s="178">
        <f>ROUND(G36+G30+G24+G18,0)</f>
        <v>0</v>
      </c>
      <c r="H38" s="368"/>
    </row>
    <row r="39" spans="1:8" x14ac:dyDescent="0.25">
      <c r="A39" s="365"/>
      <c r="B39" s="356" t="s">
        <v>107</v>
      </c>
      <c r="C39" s="357"/>
      <c r="D39" s="357"/>
      <c r="E39" s="357"/>
      <c r="F39" s="179">
        <v>1</v>
      </c>
      <c r="G39" s="180">
        <f>G38*F39</f>
        <v>0</v>
      </c>
      <c r="H39" s="368"/>
    </row>
    <row r="40" spans="1:8" x14ac:dyDescent="0.25">
      <c r="A40" s="365"/>
      <c r="B40" s="356" t="s">
        <v>86</v>
      </c>
      <c r="C40" s="357"/>
      <c r="D40" s="357"/>
      <c r="E40" s="357"/>
      <c r="F40" s="181">
        <f>'AIU%'!$I$48</f>
        <v>0.15</v>
      </c>
      <c r="G40" s="180">
        <f>F40*G39</f>
        <v>0</v>
      </c>
      <c r="H40" s="368"/>
    </row>
    <row r="41" spans="1:8" x14ac:dyDescent="0.25">
      <c r="A41" s="365"/>
      <c r="B41" s="356" t="s">
        <v>87</v>
      </c>
      <c r="C41" s="357"/>
      <c r="D41" s="357"/>
      <c r="E41" s="357"/>
      <c r="F41" s="182">
        <v>0</v>
      </c>
      <c r="G41" s="180">
        <f>F41*G39</f>
        <v>0</v>
      </c>
      <c r="H41" s="368"/>
    </row>
    <row r="42" spans="1:8" x14ac:dyDescent="0.25">
      <c r="A42" s="365"/>
      <c r="B42" s="356" t="s">
        <v>88</v>
      </c>
      <c r="C42" s="357"/>
      <c r="D42" s="357"/>
      <c r="E42" s="357"/>
      <c r="F42" s="182">
        <v>0.05</v>
      </c>
      <c r="G42" s="180">
        <f>F42*G39</f>
        <v>0</v>
      </c>
      <c r="H42" s="368"/>
    </row>
    <row r="43" spans="1:8" ht="15.75" thickBot="1" x14ac:dyDescent="0.3">
      <c r="A43" s="365"/>
      <c r="B43" s="358" t="s">
        <v>89</v>
      </c>
      <c r="C43" s="359"/>
      <c r="D43" s="359"/>
      <c r="E43" s="359"/>
      <c r="F43" s="183">
        <v>0.19</v>
      </c>
      <c r="G43" s="184">
        <f>F43*G42</f>
        <v>0</v>
      </c>
      <c r="H43" s="368"/>
    </row>
    <row r="44" spans="1:8" ht="15.75" thickBot="1" x14ac:dyDescent="0.3">
      <c r="A44" s="365"/>
      <c r="B44" s="352"/>
      <c r="C44" s="352"/>
      <c r="D44" s="352"/>
      <c r="E44" s="352"/>
      <c r="F44" s="352"/>
      <c r="G44" s="352"/>
      <c r="H44" s="368"/>
    </row>
    <row r="45" spans="1:8" ht="15.75" thickBot="1" x14ac:dyDescent="0.3">
      <c r="A45" s="365"/>
      <c r="B45" s="360" t="s">
        <v>90</v>
      </c>
      <c r="C45" s="361"/>
      <c r="D45" s="361"/>
      <c r="E45" s="361"/>
      <c r="F45" s="362"/>
      <c r="G45" s="185">
        <f>G43+G42+G41+G40+G39</f>
        <v>0</v>
      </c>
      <c r="H45" s="368"/>
    </row>
    <row r="46" spans="1:8" x14ac:dyDescent="0.25">
      <c r="A46" s="365"/>
      <c r="B46" s="346"/>
      <c r="C46" s="346"/>
      <c r="D46" s="346"/>
      <c r="E46" s="346"/>
      <c r="F46" s="346"/>
      <c r="G46" s="346"/>
      <c r="H46" s="368"/>
    </row>
    <row r="47" spans="1:8" x14ac:dyDescent="0.25">
      <c r="A47" s="365"/>
      <c r="B47" s="347"/>
      <c r="C47" s="347"/>
      <c r="D47" s="347"/>
      <c r="E47" s="347"/>
      <c r="F47" s="347"/>
      <c r="G47" s="347"/>
      <c r="H47" s="368"/>
    </row>
    <row r="48" spans="1:8" ht="15.75" thickBot="1" x14ac:dyDescent="0.3">
      <c r="A48" s="366"/>
      <c r="B48" s="348"/>
      <c r="C48" s="348"/>
      <c r="D48" s="348"/>
      <c r="E48" s="348"/>
      <c r="F48" s="348"/>
      <c r="G48" s="348"/>
      <c r="H48" s="369"/>
    </row>
    <row r="49" spans="3:4" x14ac:dyDescent="0.25">
      <c r="D49" s="143"/>
    </row>
    <row r="50" spans="3:4" x14ac:dyDescent="0.25">
      <c r="C50"/>
      <c r="D50" s="143"/>
    </row>
    <row r="51" spans="3:4" x14ac:dyDescent="0.25">
      <c r="D51" s="143"/>
    </row>
    <row r="52" spans="3:4" x14ac:dyDescent="0.25">
      <c r="D52" s="143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1E34-1403-4728-9CE7-70D00D71891B}">
  <sheetPr codeName="Hoja26">
    <tabColor rgb="FF5B9BD5"/>
    <pageSetUpPr fitToPage="1"/>
  </sheetPr>
  <dimension ref="A1:R972"/>
  <sheetViews>
    <sheetView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61.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262</v>
      </c>
      <c r="D7" s="414"/>
      <c r="E7" s="155" t="s">
        <v>98</v>
      </c>
      <c r="F7" s="378" t="str">
        <f>'3.01'!E8</f>
        <v>3. REPELLOS E IMPERMEABILIZACIONES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'3.01'!C9</f>
        <v>M-3.01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8" t="str">
        <f>'3.01'!C10</f>
        <v>SUMINISTRO E INSTALACIÓN DE IMPERMEBIALIZACIÓN CON LECHADA DE CEMENTO CON SIKALATEX O SIMILAR</v>
      </c>
      <c r="D10" s="429"/>
      <c r="E10" s="429"/>
      <c r="F10" s="429"/>
      <c r="G10" s="429"/>
      <c r="H10" s="430"/>
    </row>
    <row r="11" spans="1:18" ht="15" customHeight="1" thickBot="1" x14ac:dyDescent="0.3">
      <c r="B11" s="162" t="s">
        <v>102</v>
      </c>
      <c r="C11" s="408" t="str">
        <f>'3.01'!C11</f>
        <v>M2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M2</v>
      </c>
      <c r="G14" s="194" t="s">
        <v>114</v>
      </c>
      <c r="H14" s="195" t="s">
        <v>115</v>
      </c>
    </row>
    <row r="15" spans="1:18" s="196" customFormat="1" ht="27.95" customHeight="1" x14ac:dyDescent="0.25">
      <c r="B15" s="213" t="s">
        <v>131</v>
      </c>
      <c r="C15" s="214"/>
      <c r="D15" s="214"/>
      <c r="E15" s="214"/>
      <c r="F15" s="214"/>
      <c r="G15" s="214"/>
      <c r="H15" s="215"/>
    </row>
    <row r="16" spans="1:18" s="196" customFormat="1" ht="27.95" customHeight="1" x14ac:dyDescent="0.25">
      <c r="B16" s="197" t="s">
        <v>132</v>
      </c>
      <c r="C16" s="198">
        <v>3</v>
      </c>
      <c r="D16" s="198"/>
      <c r="E16" s="198">
        <v>1</v>
      </c>
      <c r="F16" s="198">
        <f t="shared" ref="F16:F39" si="0">ROUND(IF(C16=0,1,C16)*IF(D16=0,1,D16)*IF(E16=0,1,E16),2)</f>
        <v>3</v>
      </c>
      <c r="G16" s="198">
        <v>1</v>
      </c>
      <c r="H16" s="199">
        <f t="shared" ref="H16:H39" si="1">F16*G16</f>
        <v>3</v>
      </c>
    </row>
    <row r="17" spans="2:8" s="196" customFormat="1" ht="27.95" customHeight="1" x14ac:dyDescent="0.25">
      <c r="B17" s="197"/>
      <c r="C17" s="198">
        <v>9</v>
      </c>
      <c r="D17" s="198"/>
      <c r="E17" s="198">
        <v>1</v>
      </c>
      <c r="F17" s="198">
        <f t="shared" si="0"/>
        <v>9</v>
      </c>
      <c r="G17" s="198">
        <v>1</v>
      </c>
      <c r="H17" s="199">
        <f t="shared" si="1"/>
        <v>9</v>
      </c>
    </row>
    <row r="18" spans="2:8" s="196" customFormat="1" ht="27.95" customHeight="1" x14ac:dyDescent="0.25">
      <c r="B18" s="197"/>
      <c r="C18" s="198">
        <v>9</v>
      </c>
      <c r="D18" s="198"/>
      <c r="E18" s="198">
        <v>1</v>
      </c>
      <c r="F18" s="198">
        <f t="shared" si="0"/>
        <v>9</v>
      </c>
      <c r="G18" s="198">
        <v>1</v>
      </c>
      <c r="H18" s="199">
        <f t="shared" si="1"/>
        <v>9</v>
      </c>
    </row>
    <row r="19" spans="2:8" s="196" customFormat="1" ht="27.95" customHeight="1" x14ac:dyDescent="0.25">
      <c r="B19" s="197" t="s">
        <v>133</v>
      </c>
      <c r="C19" s="198">
        <v>9</v>
      </c>
      <c r="D19" s="198"/>
      <c r="E19" s="198">
        <v>1</v>
      </c>
      <c r="F19" s="198">
        <f t="shared" si="0"/>
        <v>9</v>
      </c>
      <c r="G19" s="198">
        <v>1</v>
      </c>
      <c r="H19" s="199">
        <f t="shared" si="1"/>
        <v>9</v>
      </c>
    </row>
    <row r="20" spans="2:8" s="196" customFormat="1" ht="27.95" customHeight="1" x14ac:dyDescent="0.25">
      <c r="B20" s="197"/>
      <c r="C20" s="198">
        <v>34</v>
      </c>
      <c r="D20" s="198"/>
      <c r="E20" s="198">
        <v>1</v>
      </c>
      <c r="F20" s="198">
        <f t="shared" si="0"/>
        <v>34</v>
      </c>
      <c r="G20" s="198">
        <v>1</v>
      </c>
      <c r="H20" s="199">
        <f t="shared" si="1"/>
        <v>34</v>
      </c>
    </row>
    <row r="21" spans="2:8" s="196" customFormat="1" ht="27.95" customHeight="1" x14ac:dyDescent="0.25">
      <c r="B21" s="197"/>
      <c r="C21" s="198">
        <v>34</v>
      </c>
      <c r="D21" s="198"/>
      <c r="E21" s="198">
        <v>1</v>
      </c>
      <c r="F21" s="198">
        <f t="shared" si="0"/>
        <v>34</v>
      </c>
      <c r="G21" s="198">
        <v>1</v>
      </c>
      <c r="H21" s="199">
        <f t="shared" si="1"/>
        <v>34</v>
      </c>
    </row>
    <row r="22" spans="2:8" s="196" customFormat="1" ht="27.95" customHeight="1" x14ac:dyDescent="0.25">
      <c r="B22" s="197" t="s">
        <v>136</v>
      </c>
      <c r="C22" s="198">
        <v>32</v>
      </c>
      <c r="D22" s="198"/>
      <c r="E22" s="198">
        <v>1</v>
      </c>
      <c r="F22" s="198">
        <f t="shared" si="0"/>
        <v>32</v>
      </c>
      <c r="G22" s="198">
        <v>1</v>
      </c>
      <c r="H22" s="199">
        <f t="shared" si="1"/>
        <v>32</v>
      </c>
    </row>
    <row r="23" spans="2:8" s="196" customFormat="1" ht="27.95" customHeight="1" x14ac:dyDescent="0.25">
      <c r="B23" s="213" t="s">
        <v>137</v>
      </c>
      <c r="C23" s="214"/>
      <c r="D23" s="214"/>
      <c r="E23" s="214"/>
      <c r="F23" s="214"/>
      <c r="G23" s="214"/>
      <c r="H23" s="215"/>
    </row>
    <row r="24" spans="2:8" s="196" customFormat="1" ht="27.95" customHeight="1" x14ac:dyDescent="0.25">
      <c r="B24" s="197" t="s">
        <v>138</v>
      </c>
      <c r="C24" s="198">
        <v>3</v>
      </c>
      <c r="D24" s="198"/>
      <c r="E24" s="198">
        <v>1</v>
      </c>
      <c r="F24" s="198">
        <f t="shared" si="0"/>
        <v>3</v>
      </c>
      <c r="G24" s="198">
        <v>1</v>
      </c>
      <c r="H24" s="199">
        <f t="shared" si="1"/>
        <v>3</v>
      </c>
    </row>
    <row r="25" spans="2:8" s="196" customFormat="1" ht="27.95" customHeight="1" x14ac:dyDescent="0.25">
      <c r="B25" s="197"/>
      <c r="C25" s="198">
        <v>9</v>
      </c>
      <c r="D25" s="198"/>
      <c r="E25" s="198">
        <v>1</v>
      </c>
      <c r="F25" s="198">
        <f t="shared" si="0"/>
        <v>9</v>
      </c>
      <c r="G25" s="198">
        <v>1</v>
      </c>
      <c r="H25" s="199">
        <f t="shared" si="1"/>
        <v>9</v>
      </c>
    </row>
    <row r="26" spans="2:8" s="196" customFormat="1" ht="27.95" customHeight="1" x14ac:dyDescent="0.25">
      <c r="B26" s="197"/>
      <c r="C26" s="198">
        <v>9</v>
      </c>
      <c r="D26" s="198"/>
      <c r="E26" s="198">
        <v>1</v>
      </c>
      <c r="F26" s="198">
        <f t="shared" si="0"/>
        <v>9</v>
      </c>
      <c r="G26" s="198">
        <v>1</v>
      </c>
      <c r="H26" s="199">
        <f t="shared" si="1"/>
        <v>9</v>
      </c>
    </row>
    <row r="27" spans="2:8" s="196" customFormat="1" ht="27.95" customHeight="1" x14ac:dyDescent="0.25">
      <c r="B27" s="197" t="s">
        <v>133</v>
      </c>
      <c r="C27" s="198">
        <v>9</v>
      </c>
      <c r="D27" s="198"/>
      <c r="E27" s="198">
        <v>1</v>
      </c>
      <c r="F27" s="198">
        <f t="shared" si="0"/>
        <v>9</v>
      </c>
      <c r="G27" s="198">
        <v>1</v>
      </c>
      <c r="H27" s="199">
        <f t="shared" si="1"/>
        <v>9</v>
      </c>
    </row>
    <row r="28" spans="2:8" s="196" customFormat="1" ht="27.95" customHeight="1" x14ac:dyDescent="0.25">
      <c r="B28" s="197"/>
      <c r="C28" s="198">
        <v>34</v>
      </c>
      <c r="D28" s="198"/>
      <c r="E28" s="198">
        <v>1</v>
      </c>
      <c r="F28" s="198">
        <f t="shared" si="0"/>
        <v>34</v>
      </c>
      <c r="G28" s="198">
        <v>1</v>
      </c>
      <c r="H28" s="199">
        <f t="shared" si="1"/>
        <v>34</v>
      </c>
    </row>
    <row r="29" spans="2:8" s="196" customFormat="1" ht="27.95" customHeight="1" x14ac:dyDescent="0.25">
      <c r="B29" s="197"/>
      <c r="C29" s="198">
        <v>34</v>
      </c>
      <c r="D29" s="198"/>
      <c r="E29" s="198">
        <v>1</v>
      </c>
      <c r="F29" s="198">
        <f t="shared" si="0"/>
        <v>34</v>
      </c>
      <c r="G29" s="198">
        <v>1</v>
      </c>
      <c r="H29" s="199">
        <f t="shared" si="1"/>
        <v>34</v>
      </c>
    </row>
    <row r="30" spans="2:8" s="196" customFormat="1" ht="27.95" customHeight="1" x14ac:dyDescent="0.25">
      <c r="B30" s="197" t="s">
        <v>136</v>
      </c>
      <c r="C30" s="198">
        <v>32</v>
      </c>
      <c r="D30" s="198"/>
      <c r="E30" s="198">
        <v>1</v>
      </c>
      <c r="F30" s="198">
        <f t="shared" si="0"/>
        <v>32</v>
      </c>
      <c r="G30" s="198">
        <v>1</v>
      </c>
      <c r="H30" s="199">
        <f t="shared" si="1"/>
        <v>32</v>
      </c>
    </row>
    <row r="31" spans="2:8" s="196" customFormat="1" ht="27.95" customHeight="1" x14ac:dyDescent="0.25">
      <c r="B31" s="216"/>
      <c r="C31" s="198"/>
      <c r="D31" s="198"/>
      <c r="E31" s="198"/>
      <c r="F31" s="198"/>
      <c r="G31" s="198"/>
      <c r="H31" s="199"/>
    </row>
    <row r="32" spans="2:8" s="196" customFormat="1" ht="27.95" customHeight="1" x14ac:dyDescent="0.25">
      <c r="B32" s="213" t="s">
        <v>139</v>
      </c>
      <c r="C32" s="214"/>
      <c r="D32" s="214"/>
      <c r="E32" s="214"/>
      <c r="F32" s="214"/>
      <c r="G32" s="214"/>
      <c r="H32" s="215"/>
    </row>
    <row r="33" spans="2:8" s="196" customFormat="1" ht="27.95" customHeight="1" x14ac:dyDescent="0.25">
      <c r="B33" s="197" t="s">
        <v>132</v>
      </c>
      <c r="C33" s="198">
        <v>1.5</v>
      </c>
      <c r="D33" s="198"/>
      <c r="E33" s="198">
        <v>1</v>
      </c>
      <c r="F33" s="198">
        <f t="shared" si="0"/>
        <v>1.5</v>
      </c>
      <c r="G33" s="198">
        <v>1</v>
      </c>
      <c r="H33" s="199">
        <f t="shared" si="1"/>
        <v>1.5</v>
      </c>
    </row>
    <row r="34" spans="2:8" s="196" customFormat="1" ht="27.95" customHeight="1" x14ac:dyDescent="0.25">
      <c r="B34" s="216"/>
      <c r="C34" s="198">
        <v>8.3000000000000007</v>
      </c>
      <c r="D34" s="198"/>
      <c r="E34" s="198">
        <v>1</v>
      </c>
      <c r="F34" s="198">
        <f t="shared" si="0"/>
        <v>8.3000000000000007</v>
      </c>
      <c r="G34" s="198">
        <v>1</v>
      </c>
      <c r="H34" s="199">
        <f t="shared" si="1"/>
        <v>8.3000000000000007</v>
      </c>
    </row>
    <row r="35" spans="2:8" s="196" customFormat="1" ht="27.95" customHeight="1" x14ac:dyDescent="0.25">
      <c r="B35" s="216"/>
      <c r="C35" s="198">
        <v>1.9</v>
      </c>
      <c r="D35" s="198"/>
      <c r="E35" s="198">
        <v>1</v>
      </c>
      <c r="F35" s="198">
        <f t="shared" si="0"/>
        <v>1.9</v>
      </c>
      <c r="G35" s="198">
        <v>1</v>
      </c>
      <c r="H35" s="199">
        <f t="shared" si="1"/>
        <v>1.9</v>
      </c>
    </row>
    <row r="36" spans="2:8" s="196" customFormat="1" ht="27.95" customHeight="1" x14ac:dyDescent="0.25">
      <c r="B36" s="197" t="s">
        <v>138</v>
      </c>
      <c r="C36" s="198">
        <v>1.5</v>
      </c>
      <c r="D36" s="198"/>
      <c r="E36" s="198">
        <v>1</v>
      </c>
      <c r="F36" s="198">
        <f t="shared" si="0"/>
        <v>1.5</v>
      </c>
      <c r="G36" s="198">
        <v>1</v>
      </c>
      <c r="H36" s="199">
        <f t="shared" si="1"/>
        <v>1.5</v>
      </c>
    </row>
    <row r="37" spans="2:8" s="196" customFormat="1" ht="27.95" customHeight="1" x14ac:dyDescent="0.25">
      <c r="B37" s="216"/>
      <c r="C37" s="198">
        <v>8.3000000000000007</v>
      </c>
      <c r="D37" s="198"/>
      <c r="E37" s="198">
        <v>1</v>
      </c>
      <c r="F37" s="198">
        <f t="shared" si="0"/>
        <v>8.3000000000000007</v>
      </c>
      <c r="G37" s="198">
        <v>1</v>
      </c>
      <c r="H37" s="199">
        <f t="shared" si="1"/>
        <v>8.3000000000000007</v>
      </c>
    </row>
    <row r="38" spans="2:8" s="196" customFormat="1" ht="27.95" customHeight="1" x14ac:dyDescent="0.25">
      <c r="B38" s="216"/>
      <c r="C38" s="198">
        <v>1.9</v>
      </c>
      <c r="D38" s="198"/>
      <c r="E38" s="198">
        <v>1</v>
      </c>
      <c r="F38" s="198">
        <f t="shared" si="0"/>
        <v>1.9</v>
      </c>
      <c r="G38" s="198">
        <v>1</v>
      </c>
      <c r="H38" s="199">
        <f t="shared" si="1"/>
        <v>1.9</v>
      </c>
    </row>
    <row r="39" spans="2:8" s="196" customFormat="1" ht="27.95" customHeight="1" x14ac:dyDescent="0.25">
      <c r="B39" s="197" t="s">
        <v>133</v>
      </c>
      <c r="C39" s="198">
        <v>1.9</v>
      </c>
      <c r="D39" s="198"/>
      <c r="E39" s="198">
        <v>1</v>
      </c>
      <c r="F39" s="198">
        <f t="shared" si="0"/>
        <v>1.9</v>
      </c>
      <c r="G39" s="198">
        <v>1</v>
      </c>
      <c r="H39" s="199">
        <f t="shared" si="1"/>
        <v>1.9</v>
      </c>
    </row>
    <row r="40" spans="2:8" s="196" customFormat="1" ht="27.95" customHeight="1" x14ac:dyDescent="0.25">
      <c r="B40" s="197"/>
      <c r="C40" s="198"/>
      <c r="D40" s="198"/>
      <c r="E40" s="198"/>
      <c r="F40" s="198"/>
      <c r="G40" s="198"/>
      <c r="H40" s="199"/>
    </row>
    <row r="41" spans="2:8" s="196" customFormat="1" ht="27.95" customHeight="1" x14ac:dyDescent="0.25">
      <c r="B41" s="216"/>
      <c r="C41" s="198"/>
      <c r="D41" s="198"/>
      <c r="E41" s="198"/>
      <c r="F41" s="198"/>
      <c r="G41" s="198"/>
      <c r="H41" s="199"/>
    </row>
    <row r="42" spans="2:8" ht="15" customHeight="1" x14ac:dyDescent="0.25">
      <c r="B42" s="391" t="s">
        <v>115</v>
      </c>
      <c r="C42" s="391"/>
      <c r="D42" s="391"/>
      <c r="E42" s="391"/>
      <c r="F42" s="391"/>
      <c r="G42" s="391"/>
      <c r="H42" s="200">
        <f>ROUND(SUM(H15:H41),2)</f>
        <v>285.3</v>
      </c>
    </row>
    <row r="43" spans="2:8" ht="16.5" customHeight="1" thickBot="1" x14ac:dyDescent="0.3">
      <c r="B43" s="392" t="s">
        <v>90</v>
      </c>
      <c r="C43" s="393"/>
      <c r="D43" s="393"/>
      <c r="E43" s="393"/>
      <c r="F43" s="393"/>
      <c r="G43" s="394"/>
      <c r="H43" s="201">
        <f>H42</f>
        <v>285.3</v>
      </c>
    </row>
    <row r="44" spans="2:8" ht="12.75" customHeight="1" x14ac:dyDescent="0.25">
      <c r="B44" s="202"/>
      <c r="C44" s="202"/>
      <c r="D44" s="203"/>
      <c r="E44" s="203"/>
      <c r="F44" s="203"/>
      <c r="G44" s="203"/>
      <c r="H44" s="203"/>
    </row>
    <row r="45" spans="2:8" ht="12.75" customHeight="1" thickBot="1" x14ac:dyDescent="0.3">
      <c r="B45" s="202"/>
      <c r="C45" s="202"/>
      <c r="D45" s="203"/>
      <c r="E45" s="203"/>
      <c r="F45" s="203"/>
      <c r="G45" s="203"/>
      <c r="H45" s="203"/>
    </row>
    <row r="46" spans="2:8" ht="12.75" customHeight="1" thickBot="1" x14ac:dyDescent="0.3">
      <c r="B46" s="395" t="s">
        <v>117</v>
      </c>
      <c r="C46" s="396"/>
      <c r="D46" s="397"/>
      <c r="E46" s="397"/>
      <c r="F46" s="397"/>
      <c r="G46" s="397"/>
      <c r="H46" s="398"/>
    </row>
    <row r="47" spans="2:8" ht="409.5" customHeight="1" x14ac:dyDescent="0.25">
      <c r="B47" s="399"/>
      <c r="C47" s="400"/>
      <c r="D47" s="400"/>
      <c r="E47" s="400"/>
      <c r="F47" s="400"/>
      <c r="G47" s="400"/>
      <c r="H47" s="401"/>
    </row>
    <row r="48" spans="2:8" ht="68.25" customHeight="1" thickBot="1" x14ac:dyDescent="0.3">
      <c r="B48" s="402"/>
      <c r="C48" s="403"/>
      <c r="D48" s="403"/>
      <c r="E48" s="403"/>
      <c r="F48" s="403"/>
      <c r="G48" s="403"/>
      <c r="H48" s="404"/>
    </row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42:G42"/>
    <mergeCell ref="B43:G43"/>
    <mergeCell ref="B46:H46"/>
    <mergeCell ref="B47:H48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49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895F-2BA6-4127-BEA0-739AD8D38CAE}">
  <sheetPr codeName="Hoja21">
    <tabColor rgb="FF92D050"/>
    <pageSetUpPr fitToPage="1"/>
  </sheetPr>
  <dimension ref="A1:M52"/>
  <sheetViews>
    <sheetView zoomScale="80" zoomScaleNormal="80" workbookViewId="0">
      <selection activeCell="C8" sqref="C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260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79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164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165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126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166</v>
      </c>
      <c r="D15" s="166" t="s">
        <v>150</v>
      </c>
      <c r="E15" s="167"/>
      <c r="F15" s="168">
        <f>1.05*0.02</f>
        <v>2.1000000000000001E-2</v>
      </c>
      <c r="G15" s="167">
        <f t="shared" ref="G15:G17" si="0">F15*E15</f>
        <v>0</v>
      </c>
      <c r="H15" s="368"/>
    </row>
    <row r="16" spans="1:13" x14ac:dyDescent="0.25">
      <c r="A16" s="365"/>
      <c r="B16" s="164"/>
      <c r="C16" s="164" t="s">
        <v>167</v>
      </c>
      <c r="D16" s="11" t="s">
        <v>161</v>
      </c>
      <c r="E16" s="209"/>
      <c r="F16" s="221">
        <f>1/330</f>
        <v>3.0303030303030303E-3</v>
      </c>
      <c r="G16" s="209">
        <f>F16*E16</f>
        <v>0</v>
      </c>
      <c r="H16" s="368"/>
    </row>
    <row r="17" spans="1:11" ht="15.75" thickBot="1" x14ac:dyDescent="0.3">
      <c r="A17" s="365"/>
      <c r="B17" s="164"/>
      <c r="C17" s="169"/>
      <c r="D17" s="170"/>
      <c r="E17" s="171"/>
      <c r="F17" s="172"/>
      <c r="G17" s="171">
        <f t="shared" si="0"/>
        <v>0</v>
      </c>
      <c r="H17" s="368"/>
    </row>
    <row r="18" spans="1:11" ht="15.75" thickBot="1" x14ac:dyDescent="0.3">
      <c r="A18" s="365"/>
      <c r="B18" s="344" t="s">
        <v>14</v>
      </c>
      <c r="C18" s="345"/>
      <c r="D18" s="345"/>
      <c r="E18" s="345"/>
      <c r="F18" s="345"/>
      <c r="G18" s="173">
        <f>SUM(G15:G17)</f>
        <v>0</v>
      </c>
      <c r="H18" s="368"/>
    </row>
    <row r="19" spans="1:11" ht="15.75" thickBot="1" x14ac:dyDescent="0.3">
      <c r="A19" s="365"/>
      <c r="B19" s="352"/>
      <c r="C19" s="352"/>
      <c r="D19" s="352"/>
      <c r="E19" s="352"/>
      <c r="F19" s="352"/>
      <c r="G19" s="352"/>
      <c r="H19" s="368"/>
    </row>
    <row r="20" spans="1:11" ht="15.75" thickBot="1" x14ac:dyDescent="0.3">
      <c r="A20" s="365"/>
      <c r="B20" s="349" t="s">
        <v>1</v>
      </c>
      <c r="C20" s="350"/>
      <c r="D20" s="350"/>
      <c r="E20" s="350"/>
      <c r="F20" s="350"/>
      <c r="G20" s="351"/>
      <c r="H20" s="368"/>
    </row>
    <row r="21" spans="1:11" s="156" customFormat="1" ht="15.75" thickBot="1" x14ac:dyDescent="0.3">
      <c r="A21" s="365"/>
      <c r="B21" s="163" t="s">
        <v>75</v>
      </c>
      <c r="C21" s="6" t="s">
        <v>4</v>
      </c>
      <c r="D21" s="7" t="s">
        <v>5</v>
      </c>
      <c r="E21" s="7" t="s">
        <v>6</v>
      </c>
      <c r="F21" s="7" t="s">
        <v>7</v>
      </c>
      <c r="G21" s="8" t="s">
        <v>8</v>
      </c>
      <c r="H21" s="368"/>
      <c r="J21" s="208"/>
      <c r="K21" s="208"/>
    </row>
    <row r="22" spans="1:11" x14ac:dyDescent="0.25">
      <c r="A22" s="365"/>
      <c r="B22" s="204"/>
      <c r="C22" s="205"/>
      <c r="D22" s="204"/>
      <c r="E22" s="206"/>
      <c r="F22" s="207"/>
      <c r="G22" s="206"/>
      <c r="H22" s="368"/>
    </row>
    <row r="23" spans="1:11" ht="15.75" thickBot="1" x14ac:dyDescent="0.3">
      <c r="A23" s="365"/>
      <c r="B23" s="170"/>
      <c r="C23" s="169"/>
      <c r="D23" s="170"/>
      <c r="E23" s="171"/>
      <c r="F23" s="175"/>
      <c r="G23" s="171">
        <f t="shared" ref="G23" si="1">F23*E23</f>
        <v>0</v>
      </c>
      <c r="H23" s="368"/>
    </row>
    <row r="24" spans="1:11" ht="15.75" thickBot="1" x14ac:dyDescent="0.3">
      <c r="A24" s="365"/>
      <c r="B24" s="344" t="s">
        <v>11</v>
      </c>
      <c r="C24" s="345"/>
      <c r="D24" s="345"/>
      <c r="E24" s="345"/>
      <c r="F24" s="345"/>
      <c r="G24" s="173">
        <f>SUM(G22:G23)</f>
        <v>0</v>
      </c>
      <c r="H24" s="368"/>
    </row>
    <row r="25" spans="1:11" ht="15.75" thickBot="1" x14ac:dyDescent="0.3">
      <c r="A25" s="365"/>
      <c r="B25" s="363"/>
      <c r="C25" s="363"/>
      <c r="D25" s="363"/>
      <c r="E25" s="363"/>
      <c r="F25" s="363"/>
      <c r="G25" s="363"/>
      <c r="H25" s="368"/>
    </row>
    <row r="26" spans="1:11" ht="15.75" thickBot="1" x14ac:dyDescent="0.3">
      <c r="A26" s="365"/>
      <c r="B26" s="349" t="s">
        <v>105</v>
      </c>
      <c r="C26" s="350"/>
      <c r="D26" s="350"/>
      <c r="E26" s="350"/>
      <c r="F26" s="350"/>
      <c r="G26" s="351"/>
      <c r="H26" s="368"/>
    </row>
    <row r="27" spans="1:11" ht="15.75" thickBot="1" x14ac:dyDescent="0.3">
      <c r="A27" s="365"/>
      <c r="B27" s="163" t="s">
        <v>75</v>
      </c>
      <c r="C27" s="6" t="s">
        <v>4</v>
      </c>
      <c r="D27" s="7" t="s">
        <v>5</v>
      </c>
      <c r="E27" s="7" t="s">
        <v>6</v>
      </c>
      <c r="F27" s="7" t="s">
        <v>7</v>
      </c>
      <c r="G27" s="8" t="s">
        <v>8</v>
      </c>
      <c r="H27" s="368"/>
    </row>
    <row r="28" spans="1:11" ht="30" customHeight="1" x14ac:dyDescent="0.25">
      <c r="A28" s="365"/>
      <c r="B28" s="166" t="s">
        <v>163</v>
      </c>
      <c r="C28" s="165" t="s">
        <v>251</v>
      </c>
      <c r="D28" s="166" t="s">
        <v>252</v>
      </c>
      <c r="E28" s="167"/>
      <c r="F28" s="176">
        <v>0.6</v>
      </c>
      <c r="G28" s="167">
        <f>F28*E28</f>
        <v>0</v>
      </c>
      <c r="H28" s="368"/>
    </row>
    <row r="29" spans="1:11" ht="15.75" thickBot="1" x14ac:dyDescent="0.3">
      <c r="A29" s="365"/>
      <c r="B29" s="170"/>
      <c r="C29" s="169"/>
      <c r="D29" s="170"/>
      <c r="E29" s="171"/>
      <c r="F29" s="172"/>
      <c r="G29" s="171">
        <f>F29*E29</f>
        <v>0</v>
      </c>
      <c r="H29" s="368"/>
      <c r="J29" s="177"/>
    </row>
    <row r="30" spans="1:11" ht="15.75" thickBot="1" x14ac:dyDescent="0.3">
      <c r="A30" s="365"/>
      <c r="B30" s="344" t="s">
        <v>10</v>
      </c>
      <c r="C30" s="345"/>
      <c r="D30" s="345"/>
      <c r="E30" s="345"/>
      <c r="F30" s="345"/>
      <c r="G30" s="173">
        <f>SUM(G28:G29)</f>
        <v>0</v>
      </c>
      <c r="H30" s="368"/>
    </row>
    <row r="31" spans="1:11" ht="15.75" thickBot="1" x14ac:dyDescent="0.3">
      <c r="A31" s="365"/>
      <c r="B31" s="363"/>
      <c r="C31" s="363"/>
      <c r="D31" s="363"/>
      <c r="E31" s="363"/>
      <c r="F31" s="363"/>
      <c r="G31" s="363"/>
      <c r="H31" s="368"/>
    </row>
    <row r="32" spans="1:11" ht="15.75" thickBot="1" x14ac:dyDescent="0.3">
      <c r="A32" s="365"/>
      <c r="B32" s="349" t="s">
        <v>3</v>
      </c>
      <c r="C32" s="350"/>
      <c r="D32" s="350"/>
      <c r="E32" s="350"/>
      <c r="F32" s="350"/>
      <c r="G32" s="351"/>
      <c r="H32" s="368"/>
    </row>
    <row r="33" spans="1:8" ht="15.75" thickBot="1" x14ac:dyDescent="0.3">
      <c r="A33" s="365"/>
      <c r="B33" s="163" t="s">
        <v>75</v>
      </c>
      <c r="C33" s="6" t="s">
        <v>4</v>
      </c>
      <c r="D33" s="7" t="s">
        <v>5</v>
      </c>
      <c r="E33" s="7" t="s">
        <v>6</v>
      </c>
      <c r="F33" s="7" t="s">
        <v>7</v>
      </c>
      <c r="G33" s="8" t="s">
        <v>8</v>
      </c>
      <c r="H33" s="368"/>
    </row>
    <row r="34" spans="1:8" x14ac:dyDescent="0.25">
      <c r="A34" s="365"/>
      <c r="B34" s="166" t="s">
        <v>130</v>
      </c>
      <c r="C34" s="165" t="s">
        <v>250</v>
      </c>
      <c r="D34" s="166" t="s">
        <v>13</v>
      </c>
      <c r="E34" s="167">
        <f>$G$30</f>
        <v>0</v>
      </c>
      <c r="F34" s="210">
        <v>0.03</v>
      </c>
      <c r="G34" s="167">
        <f>F34*E34</f>
        <v>0</v>
      </c>
      <c r="H34" s="368"/>
    </row>
    <row r="35" spans="1:8" ht="15.75" thickBot="1" x14ac:dyDescent="0.3">
      <c r="A35" s="365"/>
      <c r="B35" s="170"/>
      <c r="C35" s="169"/>
      <c r="D35" s="170"/>
      <c r="E35" s="171"/>
      <c r="F35" s="172"/>
      <c r="G35" s="171">
        <f>F35*E35</f>
        <v>0</v>
      </c>
      <c r="H35" s="368"/>
    </row>
    <row r="36" spans="1:8" ht="15.75" thickBot="1" x14ac:dyDescent="0.3">
      <c r="A36" s="365"/>
      <c r="B36" s="344" t="s">
        <v>9</v>
      </c>
      <c r="C36" s="345"/>
      <c r="D36" s="345"/>
      <c r="E36" s="345"/>
      <c r="F36" s="345"/>
      <c r="G36" s="173">
        <f>SUM(G34:G35)</f>
        <v>0</v>
      </c>
      <c r="H36" s="368"/>
    </row>
    <row r="37" spans="1:8" ht="15.75" thickBot="1" x14ac:dyDescent="0.3">
      <c r="A37" s="365"/>
      <c r="B37" s="352"/>
      <c r="C37" s="352"/>
      <c r="D37" s="352"/>
      <c r="E37" s="352"/>
      <c r="F37" s="352"/>
      <c r="G37" s="352"/>
      <c r="H37" s="368"/>
    </row>
    <row r="38" spans="1:8" x14ac:dyDescent="0.25">
      <c r="A38" s="365"/>
      <c r="B38" s="353" t="s">
        <v>106</v>
      </c>
      <c r="C38" s="354"/>
      <c r="D38" s="354"/>
      <c r="E38" s="354"/>
      <c r="F38" s="355"/>
      <c r="G38" s="178">
        <f>INT(G36+G30+G24+G18)</f>
        <v>0</v>
      </c>
      <c r="H38" s="368"/>
    </row>
    <row r="39" spans="1:8" x14ac:dyDescent="0.25">
      <c r="A39" s="365"/>
      <c r="B39" s="356" t="s">
        <v>107</v>
      </c>
      <c r="C39" s="357"/>
      <c r="D39" s="357"/>
      <c r="E39" s="357"/>
      <c r="F39" s="179">
        <v>1</v>
      </c>
      <c r="G39" s="180">
        <f>G38*F39</f>
        <v>0</v>
      </c>
      <c r="H39" s="368"/>
    </row>
    <row r="40" spans="1:8" x14ac:dyDescent="0.25">
      <c r="A40" s="365"/>
      <c r="B40" s="356" t="s">
        <v>86</v>
      </c>
      <c r="C40" s="357"/>
      <c r="D40" s="357"/>
      <c r="E40" s="357"/>
      <c r="F40" s="181">
        <f>'AIU%'!$I$48</f>
        <v>0.15</v>
      </c>
      <c r="G40" s="180">
        <f>F40*G39</f>
        <v>0</v>
      </c>
      <c r="H40" s="368"/>
    </row>
    <row r="41" spans="1:8" x14ac:dyDescent="0.25">
      <c r="A41" s="365"/>
      <c r="B41" s="356" t="s">
        <v>87</v>
      </c>
      <c r="C41" s="357"/>
      <c r="D41" s="357"/>
      <c r="E41" s="357"/>
      <c r="F41" s="182">
        <v>0</v>
      </c>
      <c r="G41" s="180">
        <f>F41*G39</f>
        <v>0</v>
      </c>
      <c r="H41" s="368"/>
    </row>
    <row r="42" spans="1:8" x14ac:dyDescent="0.25">
      <c r="A42" s="365"/>
      <c r="B42" s="356" t="s">
        <v>88</v>
      </c>
      <c r="C42" s="357"/>
      <c r="D42" s="357"/>
      <c r="E42" s="357"/>
      <c r="F42" s="182">
        <v>0.05</v>
      </c>
      <c r="G42" s="180">
        <f>F42*G39</f>
        <v>0</v>
      </c>
      <c r="H42" s="368"/>
    </row>
    <row r="43" spans="1:8" ht="15.75" thickBot="1" x14ac:dyDescent="0.3">
      <c r="A43" s="365"/>
      <c r="B43" s="358" t="s">
        <v>89</v>
      </c>
      <c r="C43" s="359"/>
      <c r="D43" s="359"/>
      <c r="E43" s="359"/>
      <c r="F43" s="183">
        <v>0.19</v>
      </c>
      <c r="G43" s="184">
        <f>F43*G42</f>
        <v>0</v>
      </c>
      <c r="H43" s="368"/>
    </row>
    <row r="44" spans="1:8" ht="15.75" thickBot="1" x14ac:dyDescent="0.3">
      <c r="A44" s="365"/>
      <c r="B44" s="352"/>
      <c r="C44" s="352"/>
      <c r="D44" s="352"/>
      <c r="E44" s="352"/>
      <c r="F44" s="352"/>
      <c r="G44" s="352"/>
      <c r="H44" s="368"/>
    </row>
    <row r="45" spans="1:8" ht="15.75" thickBot="1" x14ac:dyDescent="0.3">
      <c r="A45" s="365"/>
      <c r="B45" s="360" t="s">
        <v>90</v>
      </c>
      <c r="C45" s="361"/>
      <c r="D45" s="361"/>
      <c r="E45" s="361"/>
      <c r="F45" s="362"/>
      <c r="G45" s="185">
        <f>G43+G42+G41+G40+G39</f>
        <v>0</v>
      </c>
      <c r="H45" s="368"/>
    </row>
    <row r="46" spans="1:8" x14ac:dyDescent="0.25">
      <c r="A46" s="365"/>
      <c r="B46" s="346"/>
      <c r="C46" s="346"/>
      <c r="D46" s="346"/>
      <c r="E46" s="346"/>
      <c r="F46" s="346"/>
      <c r="G46" s="346"/>
      <c r="H46" s="368"/>
    </row>
    <row r="47" spans="1:8" x14ac:dyDescent="0.25">
      <c r="A47" s="365"/>
      <c r="B47" s="347"/>
      <c r="C47" s="347"/>
      <c r="D47" s="347"/>
      <c r="E47" s="347"/>
      <c r="F47" s="347"/>
      <c r="G47" s="347"/>
      <c r="H47" s="368"/>
    </row>
    <row r="48" spans="1:8" ht="15.75" thickBot="1" x14ac:dyDescent="0.3">
      <c r="A48" s="366"/>
      <c r="B48" s="348"/>
      <c r="C48" s="348"/>
      <c r="D48" s="348"/>
      <c r="E48" s="348"/>
      <c r="F48" s="348"/>
      <c r="G48" s="348"/>
      <c r="H48" s="369"/>
    </row>
    <row r="49" spans="3:4" x14ac:dyDescent="0.25">
      <c r="D49" s="143"/>
    </row>
    <row r="50" spans="3:4" x14ac:dyDescent="0.25">
      <c r="C50"/>
      <c r="D50" s="143"/>
    </row>
    <row r="51" spans="3:4" x14ac:dyDescent="0.25">
      <c r="D51" s="143"/>
    </row>
    <row r="52" spans="3:4" x14ac:dyDescent="0.25">
      <c r="D52" s="143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B4C58-F66C-4236-8A52-C00DC790CE6E}">
  <sheetPr codeName="Hoja22">
    <tabColor rgb="FF5B9BD5"/>
    <pageSetUpPr fitToPage="1"/>
  </sheetPr>
  <dimension ref="A1:R994"/>
  <sheetViews>
    <sheetView topLeftCell="A2"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49.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'3.02'!E8</f>
        <v>3. REPELLOS E IMPERMEABILIZACIONES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'3.02'!C9</f>
        <v>M-3.02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4" t="str">
        <f>'3.02'!C10</f>
        <v>SUMINISTRO E INSTALACIÓN DE REPELLO. INCLUYE MORTERO 1:3 IMPERMEABLIZADO CON TOXEMENT 1A O SIMILAR</v>
      </c>
      <c r="D10" s="425"/>
      <c r="E10" s="425"/>
      <c r="F10" s="425"/>
      <c r="G10" s="425"/>
      <c r="H10" s="426"/>
    </row>
    <row r="11" spans="1:18" ht="15" customHeight="1" thickBot="1" x14ac:dyDescent="0.3">
      <c r="B11" s="162" t="s">
        <v>102</v>
      </c>
      <c r="C11" s="408" t="str">
        <f>'3.02'!C11</f>
        <v>M2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M2</v>
      </c>
      <c r="G14" s="194" t="s">
        <v>114</v>
      </c>
      <c r="H14" s="195" t="s">
        <v>115</v>
      </c>
    </row>
    <row r="15" spans="1:18" s="196" customFormat="1" ht="20.100000000000001" customHeight="1" x14ac:dyDescent="0.25">
      <c r="B15" s="217" t="s">
        <v>131</v>
      </c>
      <c r="C15" s="198"/>
      <c r="D15" s="198"/>
      <c r="E15" s="198"/>
      <c r="F15" s="198"/>
      <c r="G15" s="198"/>
      <c r="H15" s="199"/>
    </row>
    <row r="16" spans="1:18" s="196" customFormat="1" ht="20.100000000000001" customHeight="1" x14ac:dyDescent="0.25">
      <c r="B16" s="197" t="s">
        <v>132</v>
      </c>
      <c r="C16" s="198">
        <v>3</v>
      </c>
      <c r="D16" s="198"/>
      <c r="E16" s="198">
        <v>19.600000000000001</v>
      </c>
      <c r="F16" s="198">
        <f t="shared" ref="F16:F24" si="0">ROUND(IF(C16=0,1,C16)*IF(D16=0,1,D16)*IF(E16=0,1,E16),2)</f>
        <v>58.8</v>
      </c>
      <c r="G16" s="198">
        <v>1</v>
      </c>
      <c r="H16" s="199">
        <f t="shared" ref="H16:H24" si="1">F16*G16</f>
        <v>58.8</v>
      </c>
    </row>
    <row r="17" spans="2:8" s="196" customFormat="1" ht="20.100000000000001" customHeight="1" x14ac:dyDescent="0.25">
      <c r="B17" s="197"/>
      <c r="C17" s="198">
        <v>9</v>
      </c>
      <c r="D17" s="198"/>
      <c r="E17" s="198">
        <v>5.6</v>
      </c>
      <c r="F17" s="198">
        <f t="shared" si="0"/>
        <v>50.4</v>
      </c>
      <c r="G17" s="198">
        <v>1</v>
      </c>
      <c r="H17" s="199">
        <f t="shared" si="1"/>
        <v>50.4</v>
      </c>
    </row>
    <row r="18" spans="2:8" s="196" customFormat="1" ht="20.100000000000001" customHeight="1" x14ac:dyDescent="0.25">
      <c r="B18" s="197"/>
      <c r="C18" s="198">
        <v>9</v>
      </c>
      <c r="D18" s="198"/>
      <c r="E18" s="198">
        <v>19.600000000000001</v>
      </c>
      <c r="F18" s="198">
        <f t="shared" si="0"/>
        <v>176.4</v>
      </c>
      <c r="G18" s="198">
        <v>1</v>
      </c>
      <c r="H18" s="199">
        <f t="shared" si="1"/>
        <v>176.4</v>
      </c>
    </row>
    <row r="19" spans="2:8" s="196" customFormat="1" ht="20.100000000000001" customHeight="1" x14ac:dyDescent="0.25">
      <c r="B19" s="197" t="s">
        <v>133</v>
      </c>
      <c r="C19" s="198">
        <v>9</v>
      </c>
      <c r="D19" s="198"/>
      <c r="E19" s="198">
        <v>19.600000000000001</v>
      </c>
      <c r="F19" s="198">
        <f t="shared" si="0"/>
        <v>176.4</v>
      </c>
      <c r="G19" s="198">
        <v>1</v>
      </c>
      <c r="H19" s="199">
        <f t="shared" si="1"/>
        <v>176.4</v>
      </c>
    </row>
    <row r="20" spans="2:8" s="196" customFormat="1" ht="20.100000000000001" customHeight="1" x14ac:dyDescent="0.25">
      <c r="B20" s="197"/>
      <c r="C20" s="198">
        <v>34</v>
      </c>
      <c r="D20" s="198"/>
      <c r="E20" s="198">
        <v>1.5</v>
      </c>
      <c r="F20" s="198">
        <f t="shared" si="0"/>
        <v>51</v>
      </c>
      <c r="G20" s="198">
        <v>1</v>
      </c>
      <c r="H20" s="199">
        <f t="shared" si="1"/>
        <v>51</v>
      </c>
    </row>
    <row r="21" spans="2:8" s="196" customFormat="1" ht="20.100000000000001" customHeight="1" x14ac:dyDescent="0.25">
      <c r="B21" s="197"/>
      <c r="C21" s="198">
        <v>34</v>
      </c>
      <c r="D21" s="198"/>
      <c r="E21" s="198">
        <v>2.2999999999999998</v>
      </c>
      <c r="F21" s="198">
        <f t="shared" si="0"/>
        <v>78.2</v>
      </c>
      <c r="G21" s="198">
        <v>1</v>
      </c>
      <c r="H21" s="199">
        <f t="shared" si="1"/>
        <v>78.2</v>
      </c>
    </row>
    <row r="22" spans="2:8" s="196" customFormat="1" ht="20.100000000000001" customHeight="1" x14ac:dyDescent="0.25">
      <c r="B22" s="216" t="s">
        <v>135</v>
      </c>
      <c r="C22" s="198">
        <v>42</v>
      </c>
      <c r="D22" s="198"/>
      <c r="E22" s="198">
        <v>3</v>
      </c>
      <c r="F22" s="198">
        <f t="shared" si="0"/>
        <v>126</v>
      </c>
      <c r="G22" s="198">
        <v>11</v>
      </c>
      <c r="H22" s="199">
        <f t="shared" si="1"/>
        <v>1386</v>
      </c>
    </row>
    <row r="23" spans="2:8" s="196" customFormat="1" ht="20.100000000000001" customHeight="1" x14ac:dyDescent="0.25">
      <c r="B23" s="197" t="s">
        <v>136</v>
      </c>
      <c r="C23" s="198">
        <v>32</v>
      </c>
      <c r="D23" s="198"/>
      <c r="E23" s="198">
        <v>1.6</v>
      </c>
      <c r="F23" s="198">
        <f t="shared" si="0"/>
        <v>51.2</v>
      </c>
      <c r="G23" s="198">
        <v>2</v>
      </c>
      <c r="H23" s="199">
        <f t="shared" si="1"/>
        <v>102.4</v>
      </c>
    </row>
    <row r="24" spans="2:8" s="196" customFormat="1" ht="20.100000000000001" customHeight="1" x14ac:dyDescent="0.25">
      <c r="B24" s="216" t="s">
        <v>168</v>
      </c>
      <c r="C24" s="198">
        <v>42</v>
      </c>
      <c r="D24" s="198"/>
      <c r="E24" s="198">
        <v>3</v>
      </c>
      <c r="F24" s="198">
        <f t="shared" si="0"/>
        <v>126</v>
      </c>
      <c r="G24" s="198">
        <v>11</v>
      </c>
      <c r="H24" s="199">
        <f t="shared" si="1"/>
        <v>1386</v>
      </c>
    </row>
    <row r="25" spans="2:8" s="196" customFormat="1" ht="20.100000000000001" customHeight="1" x14ac:dyDescent="0.25">
      <c r="B25" s="217" t="s">
        <v>137</v>
      </c>
      <c r="C25" s="198"/>
      <c r="D25" s="198"/>
      <c r="E25" s="198"/>
      <c r="F25" s="198"/>
      <c r="G25" s="198"/>
      <c r="H25" s="199"/>
    </row>
    <row r="26" spans="2:8" s="196" customFormat="1" ht="20.100000000000001" customHeight="1" x14ac:dyDescent="0.25">
      <c r="B26" s="197" t="s">
        <v>138</v>
      </c>
      <c r="C26" s="198">
        <v>3</v>
      </c>
      <c r="D26" s="198"/>
      <c r="E26" s="198">
        <v>19.600000000000001</v>
      </c>
      <c r="F26" s="198">
        <f t="shared" ref="F26:F34" si="2">ROUND(IF(C26=0,1,C26)*IF(D26=0,1,D26)*IF(E26=0,1,E26),2)</f>
        <v>58.8</v>
      </c>
      <c r="G26" s="198">
        <v>1</v>
      </c>
      <c r="H26" s="199">
        <f t="shared" ref="H26:H34" si="3">F26*G26</f>
        <v>58.8</v>
      </c>
    </row>
    <row r="27" spans="2:8" s="196" customFormat="1" ht="20.100000000000001" customHeight="1" x14ac:dyDescent="0.25">
      <c r="B27" s="197"/>
      <c r="C27" s="198">
        <v>9</v>
      </c>
      <c r="D27" s="198"/>
      <c r="E27" s="198">
        <v>5.6</v>
      </c>
      <c r="F27" s="198">
        <f t="shared" si="2"/>
        <v>50.4</v>
      </c>
      <c r="G27" s="198">
        <v>1</v>
      </c>
      <c r="H27" s="199">
        <f t="shared" si="3"/>
        <v>50.4</v>
      </c>
    </row>
    <row r="28" spans="2:8" s="196" customFormat="1" ht="20.100000000000001" customHeight="1" x14ac:dyDescent="0.25">
      <c r="B28" s="197"/>
      <c r="C28" s="198">
        <v>9</v>
      </c>
      <c r="D28" s="198"/>
      <c r="E28" s="198">
        <v>19.600000000000001</v>
      </c>
      <c r="F28" s="198">
        <f t="shared" si="2"/>
        <v>176.4</v>
      </c>
      <c r="G28" s="198">
        <v>1</v>
      </c>
      <c r="H28" s="199">
        <f t="shared" si="3"/>
        <v>176.4</v>
      </c>
    </row>
    <row r="29" spans="2:8" s="196" customFormat="1" ht="20.100000000000001" customHeight="1" x14ac:dyDescent="0.25">
      <c r="B29" s="197" t="s">
        <v>133</v>
      </c>
      <c r="C29" s="198">
        <v>9</v>
      </c>
      <c r="D29" s="198"/>
      <c r="E29" s="198">
        <v>19.600000000000001</v>
      </c>
      <c r="F29" s="198">
        <f t="shared" si="2"/>
        <v>176.4</v>
      </c>
      <c r="G29" s="198">
        <v>1</v>
      </c>
      <c r="H29" s="199">
        <f t="shared" si="3"/>
        <v>176.4</v>
      </c>
    </row>
    <row r="30" spans="2:8" s="196" customFormat="1" ht="20.100000000000001" customHeight="1" x14ac:dyDescent="0.25">
      <c r="B30" s="197"/>
      <c r="C30" s="198">
        <v>34</v>
      </c>
      <c r="D30" s="198"/>
      <c r="E30" s="198">
        <v>1.5</v>
      </c>
      <c r="F30" s="198">
        <f t="shared" si="2"/>
        <v>51</v>
      </c>
      <c r="G30" s="198">
        <v>1</v>
      </c>
      <c r="H30" s="199">
        <f t="shared" si="3"/>
        <v>51</v>
      </c>
    </row>
    <row r="31" spans="2:8" s="196" customFormat="1" ht="20.100000000000001" customHeight="1" x14ac:dyDescent="0.25">
      <c r="B31" s="197"/>
      <c r="C31" s="198">
        <v>34</v>
      </c>
      <c r="D31" s="198"/>
      <c r="E31" s="198">
        <v>2.2999999999999998</v>
      </c>
      <c r="F31" s="198">
        <f t="shared" si="2"/>
        <v>78.2</v>
      </c>
      <c r="G31" s="198">
        <v>1</v>
      </c>
      <c r="H31" s="199">
        <f t="shared" si="3"/>
        <v>78.2</v>
      </c>
    </row>
    <row r="32" spans="2:8" s="196" customFormat="1" ht="20.100000000000001" customHeight="1" x14ac:dyDescent="0.25">
      <c r="B32" s="216" t="s">
        <v>168</v>
      </c>
      <c r="C32" s="198">
        <v>42</v>
      </c>
      <c r="D32" s="198"/>
      <c r="E32" s="198">
        <v>3</v>
      </c>
      <c r="F32" s="198">
        <f t="shared" si="2"/>
        <v>126</v>
      </c>
      <c r="G32" s="198">
        <v>11</v>
      </c>
      <c r="H32" s="199">
        <f t="shared" si="3"/>
        <v>1386</v>
      </c>
    </row>
    <row r="33" spans="2:8" s="196" customFormat="1" ht="20.100000000000001" customHeight="1" x14ac:dyDescent="0.25">
      <c r="B33" s="197" t="s">
        <v>136</v>
      </c>
      <c r="C33" s="198">
        <v>32</v>
      </c>
      <c r="D33" s="198"/>
      <c r="E33" s="198">
        <v>1.6</v>
      </c>
      <c r="F33" s="198">
        <f t="shared" si="2"/>
        <v>51.2</v>
      </c>
      <c r="G33" s="198">
        <v>2</v>
      </c>
      <c r="H33" s="199">
        <f t="shared" si="3"/>
        <v>102.4</v>
      </c>
    </row>
    <row r="34" spans="2:8" s="196" customFormat="1" ht="20.100000000000001" customHeight="1" x14ac:dyDescent="0.25">
      <c r="B34" s="216" t="s">
        <v>168</v>
      </c>
      <c r="C34" s="198">
        <v>42</v>
      </c>
      <c r="D34" s="198"/>
      <c r="E34" s="198">
        <v>3</v>
      </c>
      <c r="F34" s="198">
        <f t="shared" si="2"/>
        <v>126</v>
      </c>
      <c r="G34" s="198">
        <v>11</v>
      </c>
      <c r="H34" s="199">
        <f t="shared" si="3"/>
        <v>1386</v>
      </c>
    </row>
    <row r="35" spans="2:8" s="196" customFormat="1" ht="20.100000000000001" customHeight="1" x14ac:dyDescent="0.25">
      <c r="B35" s="216"/>
      <c r="C35" s="198"/>
      <c r="D35" s="198"/>
      <c r="E35" s="198"/>
      <c r="F35" s="198"/>
      <c r="G35" s="198"/>
      <c r="H35" s="199"/>
    </row>
    <row r="36" spans="2:8" s="196" customFormat="1" ht="20.100000000000001" customHeight="1" x14ac:dyDescent="0.25">
      <c r="B36" s="218" t="s">
        <v>139</v>
      </c>
      <c r="C36" s="198"/>
      <c r="D36" s="198"/>
      <c r="E36" s="198"/>
      <c r="F36" s="198"/>
      <c r="G36" s="198"/>
      <c r="H36" s="199"/>
    </row>
    <row r="37" spans="2:8" s="196" customFormat="1" ht="20.100000000000001" customHeight="1" x14ac:dyDescent="0.25">
      <c r="B37" s="197" t="s">
        <v>132</v>
      </c>
      <c r="C37" s="198">
        <v>1.5</v>
      </c>
      <c r="D37" s="198"/>
      <c r="E37" s="198">
        <v>18.45</v>
      </c>
      <c r="F37" s="198">
        <f t="shared" ref="F37:F44" si="4">ROUND(IF(C37=0,1,C37)*IF(D37=0,1,D37)*IF(E37=0,1,E37),2)</f>
        <v>27.68</v>
      </c>
      <c r="G37" s="198">
        <v>2</v>
      </c>
      <c r="H37" s="199">
        <f t="shared" ref="H37:H44" si="5">F37*G37</f>
        <v>55.36</v>
      </c>
    </row>
    <row r="38" spans="2:8" s="196" customFormat="1" ht="20.100000000000001" customHeight="1" x14ac:dyDescent="0.25">
      <c r="B38" s="216"/>
      <c r="C38" s="198">
        <v>8.3000000000000007</v>
      </c>
      <c r="D38" s="198"/>
      <c r="E38" s="198">
        <v>18.45</v>
      </c>
      <c r="F38" s="198">
        <f t="shared" si="4"/>
        <v>153.13999999999999</v>
      </c>
      <c r="G38" s="198">
        <v>1</v>
      </c>
      <c r="H38" s="199">
        <f t="shared" si="5"/>
        <v>153.13999999999999</v>
      </c>
    </row>
    <row r="39" spans="2:8" s="196" customFormat="1" ht="20.100000000000001" customHeight="1" x14ac:dyDescent="0.25">
      <c r="B39" s="216"/>
      <c r="C39" s="198">
        <v>1.9</v>
      </c>
      <c r="D39" s="198"/>
      <c r="E39" s="198">
        <v>18.45</v>
      </c>
      <c r="F39" s="198">
        <f t="shared" si="4"/>
        <v>35.06</v>
      </c>
      <c r="G39" s="198">
        <v>2</v>
      </c>
      <c r="H39" s="199">
        <f t="shared" si="5"/>
        <v>70.12</v>
      </c>
    </row>
    <row r="40" spans="2:8" s="196" customFormat="1" ht="20.100000000000001" customHeight="1" x14ac:dyDescent="0.25">
      <c r="B40" s="197" t="s">
        <v>138</v>
      </c>
      <c r="C40" s="198">
        <v>1.5</v>
      </c>
      <c r="D40" s="198"/>
      <c r="E40" s="198">
        <v>18.45</v>
      </c>
      <c r="F40" s="198">
        <f t="shared" si="4"/>
        <v>27.68</v>
      </c>
      <c r="G40" s="198">
        <v>2</v>
      </c>
      <c r="H40" s="199">
        <f t="shared" si="5"/>
        <v>55.36</v>
      </c>
    </row>
    <row r="41" spans="2:8" s="196" customFormat="1" ht="20.100000000000001" customHeight="1" x14ac:dyDescent="0.25">
      <c r="B41" s="216"/>
      <c r="C41" s="198">
        <v>8.3000000000000007</v>
      </c>
      <c r="D41" s="198"/>
      <c r="E41" s="198">
        <v>18.45</v>
      </c>
      <c r="F41" s="198">
        <f t="shared" si="4"/>
        <v>153.13999999999999</v>
      </c>
      <c r="G41" s="198">
        <v>1</v>
      </c>
      <c r="H41" s="199">
        <f t="shared" si="5"/>
        <v>153.13999999999999</v>
      </c>
    </row>
    <row r="42" spans="2:8" s="196" customFormat="1" ht="20.100000000000001" customHeight="1" x14ac:dyDescent="0.25">
      <c r="B42" s="216"/>
      <c r="C42" s="198">
        <v>1.9</v>
      </c>
      <c r="D42" s="198"/>
      <c r="E42" s="198">
        <v>18.45</v>
      </c>
      <c r="F42" s="198">
        <f t="shared" si="4"/>
        <v>35.06</v>
      </c>
      <c r="G42" s="198">
        <v>2</v>
      </c>
      <c r="H42" s="199">
        <f t="shared" si="5"/>
        <v>70.12</v>
      </c>
    </row>
    <row r="43" spans="2:8" s="196" customFormat="1" ht="20.100000000000001" customHeight="1" x14ac:dyDescent="0.25">
      <c r="B43" s="197" t="s">
        <v>133</v>
      </c>
      <c r="C43" s="198">
        <v>1.9</v>
      </c>
      <c r="D43" s="198"/>
      <c r="E43" s="198">
        <v>18.45</v>
      </c>
      <c r="F43" s="198">
        <f t="shared" si="4"/>
        <v>35.06</v>
      </c>
      <c r="G43" s="198">
        <v>2</v>
      </c>
      <c r="H43" s="199">
        <f t="shared" si="5"/>
        <v>70.12</v>
      </c>
    </row>
    <row r="44" spans="2:8" s="196" customFormat="1" ht="20.100000000000001" customHeight="1" x14ac:dyDescent="0.25">
      <c r="B44" s="216"/>
      <c r="C44" s="198">
        <v>11.66</v>
      </c>
      <c r="D44" s="198"/>
      <c r="E44" s="198">
        <v>1.6</v>
      </c>
      <c r="F44" s="198">
        <f t="shared" si="4"/>
        <v>18.66</v>
      </c>
      <c r="G44" s="198">
        <v>4</v>
      </c>
      <c r="H44" s="199">
        <f t="shared" si="5"/>
        <v>74.64</v>
      </c>
    </row>
    <row r="45" spans="2:8" s="196" customFormat="1" ht="20.100000000000001" customHeight="1" x14ac:dyDescent="0.25">
      <c r="B45" s="218" t="s">
        <v>140</v>
      </c>
      <c r="C45" s="198"/>
      <c r="D45" s="198"/>
      <c r="E45" s="198"/>
      <c r="F45" s="198"/>
      <c r="G45" s="198"/>
      <c r="H45" s="199"/>
    </row>
    <row r="46" spans="2:8" s="196" customFormat="1" ht="20.100000000000001" customHeight="1" x14ac:dyDescent="0.25">
      <c r="B46" s="216"/>
      <c r="C46" s="198">
        <v>21</v>
      </c>
      <c r="D46" s="198"/>
      <c r="E46" s="198">
        <v>0.9</v>
      </c>
      <c r="F46" s="198">
        <f>ROUND(IF(C46=0,1,C46)*IF(D46=0,1,D46)*IF(E46=0,1,E46),2)</f>
        <v>18.899999999999999</v>
      </c>
      <c r="G46" s="198">
        <v>2</v>
      </c>
      <c r="H46" s="199">
        <f>F46*G46</f>
        <v>37.799999999999997</v>
      </c>
    </row>
    <row r="47" spans="2:8" s="196" customFormat="1" ht="20.100000000000001" customHeight="1" x14ac:dyDescent="0.25">
      <c r="B47" s="216"/>
      <c r="C47" s="198">
        <v>6.5</v>
      </c>
      <c r="D47" s="198"/>
      <c r="E47" s="198">
        <v>0.9</v>
      </c>
      <c r="F47" s="198">
        <f>ROUND(IF(C47=0,1,C47)*IF(D47=0,1,D47)*IF(E47=0,1,E47),2)</f>
        <v>5.85</v>
      </c>
      <c r="G47" s="198">
        <v>2</v>
      </c>
      <c r="H47" s="199">
        <f>F47*G47</f>
        <v>11.7</v>
      </c>
    </row>
    <row r="48" spans="2:8" s="196" customFormat="1" ht="20.100000000000001" customHeight="1" x14ac:dyDescent="0.25">
      <c r="B48" s="216"/>
      <c r="C48" s="198">
        <v>4.3</v>
      </c>
      <c r="D48" s="198"/>
      <c r="E48" s="198">
        <v>2.2999999999999998</v>
      </c>
      <c r="F48" s="198">
        <f>ROUND(IF(C48=0,1,C48)*IF(D48=0,1,D48)*IF(E48=0,1,E48),2)</f>
        <v>9.89</v>
      </c>
      <c r="G48" s="198">
        <v>2</v>
      </c>
      <c r="H48" s="199">
        <f>F48*G48</f>
        <v>19.78</v>
      </c>
    </row>
    <row r="49" spans="2:8" s="196" customFormat="1" ht="20.100000000000001" customHeight="1" x14ac:dyDescent="0.25">
      <c r="B49" s="216"/>
      <c r="C49" s="198">
        <v>6.3</v>
      </c>
      <c r="D49" s="198"/>
      <c r="E49" s="198">
        <v>2.2999999999999998</v>
      </c>
      <c r="F49" s="198">
        <f>ROUND(IF(C49=0,1,C49)*IF(D49=0,1,D49)*IF(E49=0,1,E49),2)</f>
        <v>14.49</v>
      </c>
      <c r="G49" s="198">
        <v>2</v>
      </c>
      <c r="H49" s="199">
        <f>F49*G49</f>
        <v>28.98</v>
      </c>
    </row>
    <row r="50" spans="2:8" s="196" customFormat="1" ht="20.100000000000001" customHeight="1" x14ac:dyDescent="0.25">
      <c r="B50" s="216"/>
      <c r="C50" s="198"/>
      <c r="D50" s="198"/>
      <c r="E50" s="198"/>
      <c r="F50" s="198"/>
      <c r="G50" s="198"/>
      <c r="H50" s="199"/>
    </row>
    <row r="51" spans="2:8" s="196" customFormat="1" ht="27.95" customHeight="1" x14ac:dyDescent="0.25">
      <c r="B51" s="213" t="s">
        <v>141</v>
      </c>
      <c r="C51" s="214"/>
      <c r="D51" s="214"/>
      <c r="E51" s="214"/>
      <c r="F51" s="214"/>
      <c r="G51" s="214"/>
      <c r="H51" s="215"/>
    </row>
    <row r="52" spans="2:8" s="196" customFormat="1" ht="20.100000000000001" customHeight="1" x14ac:dyDescent="0.25">
      <c r="B52" s="217" t="s">
        <v>138</v>
      </c>
      <c r="C52" s="198"/>
      <c r="D52" s="198"/>
      <c r="E52" s="198"/>
      <c r="F52" s="198"/>
      <c r="G52" s="198"/>
      <c r="H52" s="199"/>
    </row>
    <row r="53" spans="2:8" s="196" customFormat="1" ht="20.100000000000001" customHeight="1" x14ac:dyDescent="0.25">
      <c r="B53" s="197" t="s">
        <v>142</v>
      </c>
      <c r="C53" s="198">
        <v>65</v>
      </c>
      <c r="D53" s="198"/>
      <c r="E53" s="198">
        <v>1.7</v>
      </c>
      <c r="F53" s="198">
        <f>ROUND(IF(C53=0,1,C53)*IF(D53=0,1,D53)*IF(E53=0,1,E53),2)</f>
        <v>110.5</v>
      </c>
      <c r="G53" s="198">
        <v>1</v>
      </c>
      <c r="H53" s="199">
        <f>F53*G53</f>
        <v>110.5</v>
      </c>
    </row>
    <row r="54" spans="2:8" s="196" customFormat="1" ht="20.100000000000001" customHeight="1" x14ac:dyDescent="0.25">
      <c r="B54" s="197" t="s">
        <v>143</v>
      </c>
      <c r="C54" s="198">
        <v>26</v>
      </c>
      <c r="D54" s="198"/>
      <c r="E54" s="198">
        <v>3.5</v>
      </c>
      <c r="F54" s="198">
        <f>ROUND(IF(C54=0,1,C54)*IF(D54=0,1,D54)*IF(E54=0,1,E54),2)</f>
        <v>91</v>
      </c>
      <c r="G54" s="198">
        <v>1</v>
      </c>
      <c r="H54" s="199">
        <f>F54*G54</f>
        <v>91</v>
      </c>
    </row>
    <row r="55" spans="2:8" s="196" customFormat="1" ht="20.100000000000001" customHeight="1" x14ac:dyDescent="0.25">
      <c r="B55" s="197" t="s">
        <v>144</v>
      </c>
      <c r="C55" s="198">
        <v>26</v>
      </c>
      <c r="D55" s="198"/>
      <c r="E55" s="198">
        <v>3.5</v>
      </c>
      <c r="F55" s="198">
        <f>ROUND(IF(C55=0,1,C55)*IF(D55=0,1,D55)*IF(E55=0,1,E55),2)</f>
        <v>91</v>
      </c>
      <c r="G55" s="198">
        <v>1</v>
      </c>
      <c r="H55" s="199">
        <f>F55*G55</f>
        <v>91</v>
      </c>
    </row>
    <row r="56" spans="2:8" s="196" customFormat="1" ht="20.100000000000001" customHeight="1" x14ac:dyDescent="0.25">
      <c r="B56" s="197" t="s">
        <v>145</v>
      </c>
      <c r="C56" s="198">
        <v>26</v>
      </c>
      <c r="D56" s="198"/>
      <c r="E56" s="198">
        <v>3.5</v>
      </c>
      <c r="F56" s="198">
        <f>ROUND(IF(C56=0,1,C56)*IF(D56=0,1,D56)*IF(E56=0,1,E56),2)</f>
        <v>91</v>
      </c>
      <c r="G56" s="198">
        <v>1</v>
      </c>
      <c r="H56" s="199">
        <f>F56*G56</f>
        <v>91</v>
      </c>
    </row>
    <row r="57" spans="2:8" s="196" customFormat="1" ht="20.100000000000001" customHeight="1" x14ac:dyDescent="0.25">
      <c r="B57" s="197" t="s">
        <v>146</v>
      </c>
      <c r="C57" s="198">
        <v>26</v>
      </c>
      <c r="D57" s="198"/>
      <c r="E57" s="198">
        <v>1.45</v>
      </c>
      <c r="F57" s="198">
        <f>ROUND(IF(C57=0,1,C57)*IF(D57=0,1,D57)*IF(E57=0,1,E57),2)</f>
        <v>37.700000000000003</v>
      </c>
      <c r="G57" s="198">
        <v>1</v>
      </c>
      <c r="H57" s="199">
        <f>F57*G57</f>
        <v>37.700000000000003</v>
      </c>
    </row>
    <row r="58" spans="2:8" s="196" customFormat="1" ht="20.100000000000001" customHeight="1" x14ac:dyDescent="0.25">
      <c r="B58" s="197"/>
      <c r="C58" s="198"/>
      <c r="D58" s="198"/>
      <c r="E58" s="198"/>
      <c r="F58" s="198"/>
      <c r="G58" s="198"/>
      <c r="H58" s="199"/>
    </row>
    <row r="59" spans="2:8" s="196" customFormat="1" ht="20.100000000000001" customHeight="1" x14ac:dyDescent="0.25">
      <c r="B59" s="218" t="s">
        <v>132</v>
      </c>
      <c r="C59" s="198"/>
      <c r="D59" s="198"/>
      <c r="E59" s="198"/>
      <c r="F59" s="198"/>
      <c r="G59" s="198"/>
      <c r="H59" s="199"/>
    </row>
    <row r="60" spans="2:8" s="196" customFormat="1" ht="20.100000000000001" customHeight="1" x14ac:dyDescent="0.25">
      <c r="B60" s="197" t="s">
        <v>142</v>
      </c>
      <c r="C60" s="198">
        <v>31</v>
      </c>
      <c r="D60" s="198"/>
      <c r="E60" s="198">
        <v>1.7</v>
      </c>
      <c r="F60" s="198">
        <f>ROUND(IF(C60=0,1,C60)*IF(D60=0,1,D60)*IF(E60=0,1,E60),2)</f>
        <v>52.7</v>
      </c>
      <c r="G60" s="198">
        <v>1</v>
      </c>
      <c r="H60" s="199">
        <f>F60*G60</f>
        <v>52.7</v>
      </c>
    </row>
    <row r="61" spans="2:8" s="196" customFormat="1" ht="20.100000000000001" customHeight="1" x14ac:dyDescent="0.25">
      <c r="B61" s="197" t="s">
        <v>143</v>
      </c>
      <c r="C61" s="198">
        <v>26</v>
      </c>
      <c r="D61" s="198"/>
      <c r="E61" s="198">
        <v>1.23</v>
      </c>
      <c r="F61" s="198">
        <f>ROUND(IF(C61=0,1,C61)*IF(D61=0,1,D61)*IF(E61=0,1,E61),2)</f>
        <v>31.98</v>
      </c>
      <c r="G61" s="198">
        <v>1</v>
      </c>
      <c r="H61" s="199">
        <f>F61*G61</f>
        <v>31.98</v>
      </c>
    </row>
    <row r="62" spans="2:8" s="196" customFormat="1" ht="27.95" customHeight="1" x14ac:dyDescent="0.25">
      <c r="B62" s="197"/>
      <c r="C62" s="198"/>
      <c r="D62" s="198"/>
      <c r="E62" s="198"/>
      <c r="F62" s="198"/>
      <c r="G62" s="198"/>
      <c r="H62" s="199"/>
    </row>
    <row r="63" spans="2:8" s="196" customFormat="1" ht="27.95" customHeight="1" x14ac:dyDescent="0.25">
      <c r="B63" s="197"/>
      <c r="C63" s="198"/>
      <c r="D63" s="198"/>
      <c r="E63" s="198"/>
      <c r="F63" s="198"/>
      <c r="G63" s="198"/>
      <c r="H63" s="199"/>
    </row>
    <row r="64" spans="2:8" ht="15" customHeight="1" x14ac:dyDescent="0.25">
      <c r="B64" s="391" t="s">
        <v>115</v>
      </c>
      <c r="C64" s="391"/>
      <c r="D64" s="391"/>
      <c r="E64" s="391"/>
      <c r="F64" s="391"/>
      <c r="G64" s="391"/>
      <c r="H64" s="200">
        <f>ROUND(SUM(H15:H63),2)</f>
        <v>8237.34</v>
      </c>
    </row>
    <row r="65" spans="2:8" ht="16.5" customHeight="1" thickBot="1" x14ac:dyDescent="0.3">
      <c r="B65" s="392" t="s">
        <v>90</v>
      </c>
      <c r="C65" s="393"/>
      <c r="D65" s="393"/>
      <c r="E65" s="393"/>
      <c r="F65" s="393"/>
      <c r="G65" s="394"/>
      <c r="H65" s="201">
        <f>H64</f>
        <v>8237.34</v>
      </c>
    </row>
    <row r="66" spans="2:8" ht="12.75" customHeight="1" x14ac:dyDescent="0.25">
      <c r="B66" s="202"/>
      <c r="C66" s="202"/>
      <c r="D66" s="203"/>
      <c r="E66" s="203"/>
      <c r="F66" s="203"/>
      <c r="G66" s="203"/>
      <c r="H66" s="203"/>
    </row>
    <row r="67" spans="2:8" ht="12.75" customHeight="1" thickBot="1" x14ac:dyDescent="0.3">
      <c r="B67" s="202"/>
      <c r="C67" s="202"/>
      <c r="D67" s="203"/>
      <c r="E67" s="203"/>
      <c r="F67" s="203"/>
      <c r="G67" s="203"/>
      <c r="H67" s="203"/>
    </row>
    <row r="68" spans="2:8" ht="12.75" customHeight="1" thickBot="1" x14ac:dyDescent="0.3">
      <c r="B68" s="395" t="s">
        <v>117</v>
      </c>
      <c r="C68" s="396"/>
      <c r="D68" s="397"/>
      <c r="E68" s="397"/>
      <c r="F68" s="397"/>
      <c r="G68" s="397"/>
      <c r="H68" s="398"/>
    </row>
    <row r="69" spans="2:8" ht="409.5" customHeight="1" x14ac:dyDescent="0.25">
      <c r="B69" s="399"/>
      <c r="C69" s="400"/>
      <c r="D69" s="400"/>
      <c r="E69" s="400"/>
      <c r="F69" s="400"/>
      <c r="G69" s="400"/>
      <c r="H69" s="401"/>
    </row>
    <row r="70" spans="2:8" ht="68.25" customHeight="1" thickBot="1" x14ac:dyDescent="0.3">
      <c r="B70" s="402"/>
      <c r="C70" s="403"/>
      <c r="D70" s="403"/>
      <c r="E70" s="403"/>
      <c r="F70" s="403"/>
      <c r="G70" s="403"/>
      <c r="H70" s="404"/>
    </row>
    <row r="71" spans="2:8" ht="12.75" customHeight="1" x14ac:dyDescent="0.25"/>
    <row r="72" spans="2:8" ht="12.75" customHeight="1" x14ac:dyDescent="0.25"/>
    <row r="73" spans="2:8" ht="12.75" customHeight="1" x14ac:dyDescent="0.25"/>
    <row r="74" spans="2:8" ht="12.75" customHeight="1" x14ac:dyDescent="0.25"/>
    <row r="75" spans="2:8" ht="12.75" customHeight="1" x14ac:dyDescent="0.25"/>
    <row r="76" spans="2:8" ht="12.75" customHeight="1" x14ac:dyDescent="0.25"/>
    <row r="77" spans="2:8" ht="12.75" customHeight="1" x14ac:dyDescent="0.25"/>
    <row r="78" spans="2:8" ht="12.75" customHeight="1" x14ac:dyDescent="0.25"/>
    <row r="79" spans="2:8" ht="12.75" customHeight="1" x14ac:dyDescent="0.25"/>
    <row r="80" spans="2:8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64:G64"/>
    <mergeCell ref="B65:G65"/>
    <mergeCell ref="B68:H68"/>
    <mergeCell ref="B69:H70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71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15AF3-FD63-46B8-B285-9CA2EAAED63C}">
  <sheetPr codeName="Hoja23">
    <tabColor rgb="FF92D050"/>
    <pageSetUpPr fitToPage="1"/>
  </sheetPr>
  <dimension ref="A1:M52"/>
  <sheetViews>
    <sheetView zoomScale="80" zoomScaleNormal="80" workbookViewId="0">
      <selection activeCell="C8" sqref="C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261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79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169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170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171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  <c r="J12" s="143">
        <v>0.6</v>
      </c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166</v>
      </c>
      <c r="D15" s="166" t="s">
        <v>150</v>
      </c>
      <c r="E15" s="167"/>
      <c r="F15" s="168">
        <f>1.05*0.02*J12</f>
        <v>1.26E-2</v>
      </c>
      <c r="G15" s="167">
        <f t="shared" ref="G15:G17" si="0">F15*E15</f>
        <v>0</v>
      </c>
      <c r="H15" s="368"/>
    </row>
    <row r="16" spans="1:13" x14ac:dyDescent="0.25">
      <c r="A16" s="365"/>
      <c r="B16" s="164"/>
      <c r="C16" s="164" t="s">
        <v>167</v>
      </c>
      <c r="D16" s="11" t="s">
        <v>161</v>
      </c>
      <c r="E16" s="209"/>
      <c r="F16" s="221">
        <f>1/330*J12</f>
        <v>1.8181818181818182E-3</v>
      </c>
      <c r="G16" s="209">
        <f>F16*E16</f>
        <v>0</v>
      </c>
      <c r="H16" s="368"/>
    </row>
    <row r="17" spans="1:11" ht="15.75" thickBot="1" x14ac:dyDescent="0.3">
      <c r="A17" s="365"/>
      <c r="B17" s="164"/>
      <c r="C17" s="169"/>
      <c r="D17" s="170"/>
      <c r="E17" s="171"/>
      <c r="F17" s="172"/>
      <c r="G17" s="171">
        <f t="shared" si="0"/>
        <v>0</v>
      </c>
      <c r="H17" s="368"/>
    </row>
    <row r="18" spans="1:11" ht="15.75" thickBot="1" x14ac:dyDescent="0.3">
      <c r="A18" s="365"/>
      <c r="B18" s="344" t="s">
        <v>14</v>
      </c>
      <c r="C18" s="345"/>
      <c r="D18" s="345"/>
      <c r="E18" s="345"/>
      <c r="F18" s="345"/>
      <c r="G18" s="173">
        <f>SUM(G15:G17)</f>
        <v>0</v>
      </c>
      <c r="H18" s="368"/>
    </row>
    <row r="19" spans="1:11" ht="15.75" thickBot="1" x14ac:dyDescent="0.3">
      <c r="A19" s="365"/>
      <c r="B19" s="352"/>
      <c r="C19" s="352"/>
      <c r="D19" s="352"/>
      <c r="E19" s="352"/>
      <c r="F19" s="352"/>
      <c r="G19" s="352"/>
      <c r="H19" s="368"/>
    </row>
    <row r="20" spans="1:11" ht="15.75" thickBot="1" x14ac:dyDescent="0.3">
      <c r="A20" s="365"/>
      <c r="B20" s="349" t="s">
        <v>1</v>
      </c>
      <c r="C20" s="350"/>
      <c r="D20" s="350"/>
      <c r="E20" s="350"/>
      <c r="F20" s="350"/>
      <c r="G20" s="351"/>
      <c r="H20" s="368"/>
    </row>
    <row r="21" spans="1:11" s="156" customFormat="1" ht="15.75" thickBot="1" x14ac:dyDescent="0.3">
      <c r="A21" s="365"/>
      <c r="B21" s="163" t="s">
        <v>75</v>
      </c>
      <c r="C21" s="6" t="s">
        <v>4</v>
      </c>
      <c r="D21" s="7" t="s">
        <v>5</v>
      </c>
      <c r="E21" s="7" t="s">
        <v>6</v>
      </c>
      <c r="F21" s="7" t="s">
        <v>7</v>
      </c>
      <c r="G21" s="8" t="s">
        <v>8</v>
      </c>
      <c r="H21" s="368"/>
      <c r="J21" s="208"/>
      <c r="K21" s="208"/>
    </row>
    <row r="22" spans="1:11" x14ac:dyDescent="0.25">
      <c r="A22" s="365"/>
      <c r="B22" s="204"/>
      <c r="C22" s="205"/>
      <c r="D22" s="204"/>
      <c r="E22" s="206"/>
      <c r="F22" s="207"/>
      <c r="G22" s="206"/>
      <c r="H22" s="368"/>
    </row>
    <row r="23" spans="1:11" ht="15.75" thickBot="1" x14ac:dyDescent="0.3">
      <c r="A23" s="365"/>
      <c r="B23" s="170"/>
      <c r="C23" s="169"/>
      <c r="D23" s="170"/>
      <c r="E23" s="171"/>
      <c r="F23" s="175"/>
      <c r="G23" s="171">
        <f t="shared" ref="G23" si="1">F23*E23</f>
        <v>0</v>
      </c>
      <c r="H23" s="368"/>
    </row>
    <row r="24" spans="1:11" ht="15.75" thickBot="1" x14ac:dyDescent="0.3">
      <c r="A24" s="365"/>
      <c r="B24" s="344" t="s">
        <v>11</v>
      </c>
      <c r="C24" s="345"/>
      <c r="D24" s="345"/>
      <c r="E24" s="345"/>
      <c r="F24" s="345"/>
      <c r="G24" s="173">
        <f>SUM(G22:G23)</f>
        <v>0</v>
      </c>
      <c r="H24" s="368"/>
    </row>
    <row r="25" spans="1:11" ht="15.75" thickBot="1" x14ac:dyDescent="0.3">
      <c r="A25" s="365"/>
      <c r="B25" s="363"/>
      <c r="C25" s="363"/>
      <c r="D25" s="363"/>
      <c r="E25" s="363"/>
      <c r="F25" s="363"/>
      <c r="G25" s="363"/>
      <c r="H25" s="368"/>
    </row>
    <row r="26" spans="1:11" ht="15.75" thickBot="1" x14ac:dyDescent="0.3">
      <c r="A26" s="365"/>
      <c r="B26" s="349" t="s">
        <v>105</v>
      </c>
      <c r="C26" s="350"/>
      <c r="D26" s="350"/>
      <c r="E26" s="350"/>
      <c r="F26" s="350"/>
      <c r="G26" s="351"/>
      <c r="H26" s="368"/>
    </row>
    <row r="27" spans="1:11" ht="15.75" thickBot="1" x14ac:dyDescent="0.3">
      <c r="A27" s="365"/>
      <c r="B27" s="163" t="s">
        <v>75</v>
      </c>
      <c r="C27" s="6" t="s">
        <v>4</v>
      </c>
      <c r="D27" s="7" t="s">
        <v>5</v>
      </c>
      <c r="E27" s="7" t="s">
        <v>6</v>
      </c>
      <c r="F27" s="7" t="s">
        <v>7</v>
      </c>
      <c r="G27" s="8" t="s">
        <v>8</v>
      </c>
      <c r="H27" s="368"/>
    </row>
    <row r="28" spans="1:11" ht="30" customHeight="1" x14ac:dyDescent="0.25">
      <c r="A28" s="365"/>
      <c r="B28" s="166" t="s">
        <v>163</v>
      </c>
      <c r="C28" s="165" t="s">
        <v>251</v>
      </c>
      <c r="D28" s="166" t="s">
        <v>252</v>
      </c>
      <c r="E28" s="167"/>
      <c r="F28" s="176">
        <f>0.6*J12</f>
        <v>0.36</v>
      </c>
      <c r="G28" s="167">
        <f>F28*E28</f>
        <v>0</v>
      </c>
      <c r="H28" s="368"/>
    </row>
    <row r="29" spans="1:11" ht="15.75" thickBot="1" x14ac:dyDescent="0.3">
      <c r="A29" s="365"/>
      <c r="B29" s="170"/>
      <c r="C29" s="169"/>
      <c r="D29" s="170"/>
      <c r="E29" s="171"/>
      <c r="F29" s="172"/>
      <c r="G29" s="171">
        <f>F29*E29</f>
        <v>0</v>
      </c>
      <c r="H29" s="368"/>
      <c r="J29" s="177"/>
    </row>
    <row r="30" spans="1:11" ht="15.75" thickBot="1" x14ac:dyDescent="0.3">
      <c r="A30" s="365"/>
      <c r="B30" s="344" t="s">
        <v>10</v>
      </c>
      <c r="C30" s="345"/>
      <c r="D30" s="345"/>
      <c r="E30" s="345"/>
      <c r="F30" s="345"/>
      <c r="G30" s="173">
        <f>SUM(G28:G29)</f>
        <v>0</v>
      </c>
      <c r="H30" s="368"/>
    </row>
    <row r="31" spans="1:11" ht="15.75" thickBot="1" x14ac:dyDescent="0.3">
      <c r="A31" s="365"/>
      <c r="B31" s="363"/>
      <c r="C31" s="363"/>
      <c r="D31" s="363"/>
      <c r="E31" s="363"/>
      <c r="F31" s="363"/>
      <c r="G31" s="363"/>
      <c r="H31" s="368"/>
    </row>
    <row r="32" spans="1:11" ht="15.75" thickBot="1" x14ac:dyDescent="0.3">
      <c r="A32" s="365"/>
      <c r="B32" s="349" t="s">
        <v>3</v>
      </c>
      <c r="C32" s="350"/>
      <c r="D32" s="350"/>
      <c r="E32" s="350"/>
      <c r="F32" s="350"/>
      <c r="G32" s="351"/>
      <c r="H32" s="368"/>
    </row>
    <row r="33" spans="1:8" ht="15.75" thickBot="1" x14ac:dyDescent="0.3">
      <c r="A33" s="365"/>
      <c r="B33" s="163" t="s">
        <v>75</v>
      </c>
      <c r="C33" s="6" t="s">
        <v>4</v>
      </c>
      <c r="D33" s="7" t="s">
        <v>5</v>
      </c>
      <c r="E33" s="7" t="s">
        <v>6</v>
      </c>
      <c r="F33" s="7" t="s">
        <v>7</v>
      </c>
      <c r="G33" s="8" t="s">
        <v>8</v>
      </c>
      <c r="H33" s="368"/>
    </row>
    <row r="34" spans="1:8" x14ac:dyDescent="0.25">
      <c r="A34" s="365"/>
      <c r="B34" s="166" t="s">
        <v>130</v>
      </c>
      <c r="C34" s="165" t="s">
        <v>250</v>
      </c>
      <c r="D34" s="166" t="s">
        <v>13</v>
      </c>
      <c r="E34" s="167">
        <f>$G$30</f>
        <v>0</v>
      </c>
      <c r="F34" s="210">
        <v>0.03</v>
      </c>
      <c r="G34" s="167">
        <f>F34*E34</f>
        <v>0</v>
      </c>
      <c r="H34" s="368"/>
    </row>
    <row r="35" spans="1:8" ht="15.75" thickBot="1" x14ac:dyDescent="0.3">
      <c r="A35" s="365"/>
      <c r="B35" s="170"/>
      <c r="C35" s="169"/>
      <c r="D35" s="170"/>
      <c r="E35" s="171"/>
      <c r="F35" s="172"/>
      <c r="G35" s="171">
        <f>F35*E35</f>
        <v>0</v>
      </c>
      <c r="H35" s="368"/>
    </row>
    <row r="36" spans="1:8" ht="15.75" thickBot="1" x14ac:dyDescent="0.3">
      <c r="A36" s="365"/>
      <c r="B36" s="344" t="s">
        <v>9</v>
      </c>
      <c r="C36" s="345"/>
      <c r="D36" s="345"/>
      <c r="E36" s="345"/>
      <c r="F36" s="345"/>
      <c r="G36" s="173">
        <f>SUM(G34:G35)</f>
        <v>0</v>
      </c>
      <c r="H36" s="368"/>
    </row>
    <row r="37" spans="1:8" ht="15.75" thickBot="1" x14ac:dyDescent="0.3">
      <c r="A37" s="365"/>
      <c r="B37" s="352"/>
      <c r="C37" s="352"/>
      <c r="D37" s="352"/>
      <c r="E37" s="352"/>
      <c r="F37" s="352"/>
      <c r="G37" s="352"/>
      <c r="H37" s="368"/>
    </row>
    <row r="38" spans="1:8" x14ac:dyDescent="0.25">
      <c r="A38" s="365"/>
      <c r="B38" s="353" t="s">
        <v>106</v>
      </c>
      <c r="C38" s="354"/>
      <c r="D38" s="354"/>
      <c r="E38" s="354"/>
      <c r="F38" s="355"/>
      <c r="G38" s="178">
        <f>INT(G36+G30+G24+G18)</f>
        <v>0</v>
      </c>
      <c r="H38" s="368"/>
    </row>
    <row r="39" spans="1:8" x14ac:dyDescent="0.25">
      <c r="A39" s="365"/>
      <c r="B39" s="356" t="s">
        <v>107</v>
      </c>
      <c r="C39" s="357"/>
      <c r="D39" s="357"/>
      <c r="E39" s="357"/>
      <c r="F39" s="179">
        <v>1</v>
      </c>
      <c r="G39" s="180">
        <f>G38*F39</f>
        <v>0</v>
      </c>
      <c r="H39" s="368"/>
    </row>
    <row r="40" spans="1:8" x14ac:dyDescent="0.25">
      <c r="A40" s="365"/>
      <c r="B40" s="356" t="s">
        <v>86</v>
      </c>
      <c r="C40" s="357"/>
      <c r="D40" s="357"/>
      <c r="E40" s="357"/>
      <c r="F40" s="181">
        <f>'AIU%'!$I$48</f>
        <v>0.15</v>
      </c>
      <c r="G40" s="180">
        <f>F40*G39</f>
        <v>0</v>
      </c>
      <c r="H40" s="368"/>
    </row>
    <row r="41" spans="1:8" x14ac:dyDescent="0.25">
      <c r="A41" s="365"/>
      <c r="B41" s="356" t="s">
        <v>87</v>
      </c>
      <c r="C41" s="357"/>
      <c r="D41" s="357"/>
      <c r="E41" s="357"/>
      <c r="F41" s="182">
        <v>0</v>
      </c>
      <c r="G41" s="180">
        <f>F41*G39</f>
        <v>0</v>
      </c>
      <c r="H41" s="368"/>
    </row>
    <row r="42" spans="1:8" x14ac:dyDescent="0.25">
      <c r="A42" s="365"/>
      <c r="B42" s="356" t="s">
        <v>88</v>
      </c>
      <c r="C42" s="357"/>
      <c r="D42" s="357"/>
      <c r="E42" s="357"/>
      <c r="F42" s="182">
        <v>0.05</v>
      </c>
      <c r="G42" s="180">
        <f>F42*G39</f>
        <v>0</v>
      </c>
      <c r="H42" s="368"/>
    </row>
    <row r="43" spans="1:8" ht="15.75" thickBot="1" x14ac:dyDescent="0.3">
      <c r="A43" s="365"/>
      <c r="B43" s="358" t="s">
        <v>89</v>
      </c>
      <c r="C43" s="359"/>
      <c r="D43" s="359"/>
      <c r="E43" s="359"/>
      <c r="F43" s="183">
        <v>0.19</v>
      </c>
      <c r="G43" s="184">
        <f>F43*G42</f>
        <v>0</v>
      </c>
      <c r="H43" s="368"/>
    </row>
    <row r="44" spans="1:8" ht="15.75" thickBot="1" x14ac:dyDescent="0.3">
      <c r="A44" s="365"/>
      <c r="B44" s="352"/>
      <c r="C44" s="352"/>
      <c r="D44" s="352"/>
      <c r="E44" s="352"/>
      <c r="F44" s="352"/>
      <c r="G44" s="352"/>
      <c r="H44" s="368"/>
    </row>
    <row r="45" spans="1:8" ht="15.75" thickBot="1" x14ac:dyDescent="0.3">
      <c r="A45" s="365"/>
      <c r="B45" s="360" t="s">
        <v>90</v>
      </c>
      <c r="C45" s="361"/>
      <c r="D45" s="361"/>
      <c r="E45" s="361"/>
      <c r="F45" s="362"/>
      <c r="G45" s="185">
        <f>G43+G42+G41+G40+G39</f>
        <v>0</v>
      </c>
      <c r="H45" s="368"/>
    </row>
    <row r="46" spans="1:8" x14ac:dyDescent="0.25">
      <c r="A46" s="365"/>
      <c r="B46" s="346"/>
      <c r="C46" s="346"/>
      <c r="D46" s="346"/>
      <c r="E46" s="346"/>
      <c r="F46" s="346"/>
      <c r="G46" s="346"/>
      <c r="H46" s="368"/>
    </row>
    <row r="47" spans="1:8" x14ac:dyDescent="0.25">
      <c r="A47" s="365"/>
      <c r="B47" s="347"/>
      <c r="C47" s="347"/>
      <c r="D47" s="347"/>
      <c r="E47" s="347"/>
      <c r="F47" s="347"/>
      <c r="G47" s="347"/>
      <c r="H47" s="368"/>
    </row>
    <row r="48" spans="1:8" ht="15.75" thickBot="1" x14ac:dyDescent="0.3">
      <c r="A48" s="366"/>
      <c r="B48" s="348"/>
      <c r="C48" s="348"/>
      <c r="D48" s="348"/>
      <c r="E48" s="348"/>
      <c r="F48" s="348"/>
      <c r="G48" s="348"/>
      <c r="H48" s="369"/>
    </row>
    <row r="49" spans="3:4" x14ac:dyDescent="0.25">
      <c r="D49" s="143"/>
    </row>
    <row r="50" spans="3:4" x14ac:dyDescent="0.25">
      <c r="C50"/>
      <c r="D50" s="143"/>
    </row>
    <row r="51" spans="3:4" x14ac:dyDescent="0.25">
      <c r="D51" s="143"/>
    </row>
    <row r="52" spans="3:4" x14ac:dyDescent="0.25">
      <c r="D52" s="143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408F3-E2BE-44D1-B828-98788838BF42}">
  <sheetPr codeName="Hoja24">
    <tabColor rgb="FF5B9BD5"/>
    <pageSetUpPr fitToPage="1"/>
  </sheetPr>
  <dimension ref="A1:R961"/>
  <sheetViews>
    <sheetView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263</v>
      </c>
      <c r="D7" s="414"/>
      <c r="E7" s="155" t="s">
        <v>98</v>
      </c>
      <c r="F7" s="378" t="str">
        <f>'3.03'!E8</f>
        <v>3. REPELLOS E IMPERMEABILIZACIONES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'3.03'!C9</f>
        <v>M-3.03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4" t="str">
        <f>'3.03'!C10</f>
        <v>SUMINISTRO E INSTALACIÓN DE REPELLO PARA CARTERAS. INCLUYE MORTERO 1:3 IMPERMEABLIZADO CON TOXEMENT 1A O SIMILAR</v>
      </c>
      <c r="D10" s="425"/>
      <c r="E10" s="425"/>
      <c r="F10" s="425"/>
      <c r="G10" s="425"/>
      <c r="H10" s="426"/>
    </row>
    <row r="11" spans="1:18" ht="15" customHeight="1" thickBot="1" x14ac:dyDescent="0.3">
      <c r="B11" s="162" t="s">
        <v>102</v>
      </c>
      <c r="C11" s="408" t="str">
        <f>'3.03'!C11</f>
        <v>ML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ML</v>
      </c>
      <c r="G14" s="194" t="s">
        <v>114</v>
      </c>
      <c r="H14" s="195" t="s">
        <v>115</v>
      </c>
    </row>
    <row r="15" spans="1:18" s="196" customFormat="1" ht="20.100000000000001" customHeight="1" x14ac:dyDescent="0.25"/>
    <row r="16" spans="1:18" s="196" customFormat="1" ht="20.100000000000001" customHeight="1" x14ac:dyDescent="0.25">
      <c r="B16" s="217" t="s">
        <v>131</v>
      </c>
      <c r="C16" s="198"/>
      <c r="D16" s="198"/>
      <c r="E16" s="198"/>
      <c r="F16" s="198"/>
      <c r="G16" s="198"/>
      <c r="H16" s="199"/>
    </row>
    <row r="17" spans="2:8" s="196" customFormat="1" ht="20.100000000000001" customHeight="1" x14ac:dyDescent="0.25">
      <c r="B17" s="216" t="s">
        <v>134</v>
      </c>
      <c r="C17" s="198">
        <v>34</v>
      </c>
      <c r="D17" s="198"/>
      <c r="E17" s="198">
        <v>0.5</v>
      </c>
      <c r="F17" s="198">
        <f t="shared" ref="F17:F19" si="0">ROUND(IF(C17=0,1,C17)*IF(D17=0,1,D17)*IF(E17=0,1,E17),2)</f>
        <v>17</v>
      </c>
      <c r="G17" s="198">
        <v>3</v>
      </c>
      <c r="H17" s="199">
        <v>51</v>
      </c>
    </row>
    <row r="18" spans="2:8" s="196" customFormat="1" ht="20.100000000000001" customHeight="1" x14ac:dyDescent="0.25">
      <c r="B18" s="216" t="s">
        <v>134</v>
      </c>
      <c r="C18" s="198">
        <v>32</v>
      </c>
      <c r="D18" s="198"/>
      <c r="E18" s="198">
        <v>0.5</v>
      </c>
      <c r="F18" s="198">
        <f t="shared" si="0"/>
        <v>16</v>
      </c>
      <c r="G18" s="198">
        <v>2</v>
      </c>
      <c r="H18" s="199">
        <v>32</v>
      </c>
    </row>
    <row r="19" spans="2:8" s="196" customFormat="1" ht="20.100000000000001" customHeight="1" x14ac:dyDescent="0.25">
      <c r="B19" s="216" t="s">
        <v>135</v>
      </c>
      <c r="C19" s="198">
        <v>0.43</v>
      </c>
      <c r="D19" s="198"/>
      <c r="E19" s="198">
        <v>2.86</v>
      </c>
      <c r="F19" s="198">
        <f t="shared" si="0"/>
        <v>1.23</v>
      </c>
      <c r="G19" s="198">
        <v>6</v>
      </c>
      <c r="H19" s="199">
        <v>32</v>
      </c>
    </row>
    <row r="20" spans="2:8" s="196" customFormat="1" ht="20.100000000000001" customHeight="1" x14ac:dyDescent="0.25">
      <c r="B20" s="217" t="s">
        <v>137</v>
      </c>
      <c r="C20" s="198"/>
      <c r="D20" s="198"/>
      <c r="E20" s="198"/>
      <c r="F20" s="198"/>
      <c r="G20" s="198"/>
      <c r="H20" s="199"/>
    </row>
    <row r="21" spans="2:8" s="196" customFormat="1" ht="20.100000000000001" customHeight="1" x14ac:dyDescent="0.25">
      <c r="B21" s="216" t="s">
        <v>134</v>
      </c>
      <c r="C21" s="198">
        <v>34</v>
      </c>
      <c r="D21" s="198"/>
      <c r="E21" s="198">
        <v>0.5</v>
      </c>
      <c r="F21" s="198">
        <f t="shared" ref="F21" si="1">ROUND(IF(C21=0,1,C21)*IF(D21=0,1,D21)*IF(E21=0,1,E21),2)</f>
        <v>17</v>
      </c>
      <c r="G21" s="198">
        <v>3</v>
      </c>
      <c r="H21" s="199">
        <v>51</v>
      </c>
    </row>
    <row r="22" spans="2:8" s="196" customFormat="1" ht="20.100000000000001" customHeight="1" x14ac:dyDescent="0.25">
      <c r="B22" s="216"/>
      <c r="C22" s="198"/>
      <c r="D22" s="198"/>
      <c r="E22" s="198"/>
      <c r="F22" s="198"/>
      <c r="G22" s="198"/>
      <c r="H22" s="199"/>
    </row>
    <row r="23" spans="2:8" s="196" customFormat="1" ht="20.100000000000001" customHeight="1" x14ac:dyDescent="0.25">
      <c r="B23" s="218" t="s">
        <v>172</v>
      </c>
      <c r="C23" s="198"/>
      <c r="D23" s="198"/>
      <c r="E23" s="198"/>
      <c r="F23" s="198"/>
      <c r="G23" s="198"/>
      <c r="H23" s="199"/>
    </row>
    <row r="24" spans="2:8" s="196" customFormat="1" ht="20.100000000000001" customHeight="1" x14ac:dyDescent="0.25">
      <c r="B24" s="197" t="s">
        <v>144</v>
      </c>
      <c r="C24" s="198">
        <v>26</v>
      </c>
      <c r="D24" s="198"/>
      <c r="E24" s="198"/>
      <c r="F24" s="198">
        <f>ROUND(IF(C24=0,1,C24)*IF(D24=0,1,D24)*IF(E24=0,1,E24),2)</f>
        <v>26</v>
      </c>
      <c r="G24" s="198">
        <v>1</v>
      </c>
      <c r="H24" s="199">
        <f>F24*G24</f>
        <v>26</v>
      </c>
    </row>
    <row r="25" spans="2:8" s="196" customFormat="1" ht="20.100000000000001" customHeight="1" x14ac:dyDescent="0.25">
      <c r="B25" s="197" t="s">
        <v>145</v>
      </c>
      <c r="C25" s="198">
        <v>26</v>
      </c>
      <c r="D25" s="198"/>
      <c r="E25" s="198"/>
      <c r="F25" s="198">
        <f>ROUND(IF(C25=0,1,C25)*IF(D25=0,1,D25)*IF(E25=0,1,E25),2)</f>
        <v>26</v>
      </c>
      <c r="G25" s="198">
        <v>1</v>
      </c>
      <c r="H25" s="199">
        <f>F25*G25</f>
        <v>26</v>
      </c>
    </row>
    <row r="26" spans="2:8" s="196" customFormat="1" ht="20.100000000000001" customHeight="1" x14ac:dyDescent="0.25">
      <c r="B26" s="197" t="s">
        <v>146</v>
      </c>
      <c r="C26" s="198">
        <v>26</v>
      </c>
      <c r="D26" s="198"/>
      <c r="E26" s="198"/>
      <c r="F26" s="198">
        <f>ROUND(IF(C26=0,1,C26)*IF(D26=0,1,D26)*IF(E26=0,1,E26),2)</f>
        <v>26</v>
      </c>
      <c r="G26" s="198">
        <v>1</v>
      </c>
      <c r="H26" s="199">
        <f>F26*G26</f>
        <v>26</v>
      </c>
    </row>
    <row r="27" spans="2:8" s="196" customFormat="1" ht="20.100000000000001" customHeight="1" x14ac:dyDescent="0.25">
      <c r="B27" s="197" t="s">
        <v>173</v>
      </c>
      <c r="C27" s="198">
        <v>13.5</v>
      </c>
      <c r="D27" s="198"/>
      <c r="E27" s="198"/>
      <c r="F27" s="198">
        <f>ROUND(IF(C27=0,1,C27)*IF(D27=0,1,D27)*IF(E27=0,1,E27),2)</f>
        <v>13.5</v>
      </c>
      <c r="G27" s="198">
        <v>5</v>
      </c>
      <c r="H27" s="199">
        <f>F27*G27</f>
        <v>67.5</v>
      </c>
    </row>
    <row r="28" spans="2:8" s="196" customFormat="1" ht="20.100000000000001" customHeight="1" x14ac:dyDescent="0.25">
      <c r="B28" s="216"/>
      <c r="C28" s="198"/>
      <c r="D28" s="198"/>
      <c r="E28" s="198"/>
      <c r="F28" s="198"/>
      <c r="G28" s="198"/>
      <c r="H28" s="199"/>
    </row>
    <row r="29" spans="2:8" s="196" customFormat="1" ht="27.95" customHeight="1" x14ac:dyDescent="0.25">
      <c r="B29" s="197"/>
      <c r="C29" s="198"/>
      <c r="D29" s="198"/>
      <c r="E29" s="198"/>
      <c r="F29" s="198"/>
      <c r="G29" s="198"/>
      <c r="H29" s="199"/>
    </row>
    <row r="30" spans="2:8" s="196" customFormat="1" ht="27.95" customHeight="1" x14ac:dyDescent="0.25">
      <c r="B30" s="197"/>
      <c r="C30" s="198"/>
      <c r="D30" s="198"/>
      <c r="E30" s="198"/>
      <c r="F30" s="198"/>
      <c r="G30" s="198"/>
      <c r="H30" s="199"/>
    </row>
    <row r="31" spans="2:8" ht="15" customHeight="1" x14ac:dyDescent="0.25">
      <c r="B31" s="391" t="s">
        <v>115</v>
      </c>
      <c r="C31" s="391"/>
      <c r="D31" s="391"/>
      <c r="E31" s="391"/>
      <c r="F31" s="391"/>
      <c r="G31" s="391"/>
      <c r="H31" s="200">
        <f>ROUND(SUM(H16:H30),2)</f>
        <v>311.5</v>
      </c>
    </row>
    <row r="32" spans="2:8" ht="16.5" customHeight="1" thickBot="1" x14ac:dyDescent="0.3">
      <c r="B32" s="392" t="s">
        <v>90</v>
      </c>
      <c r="C32" s="393"/>
      <c r="D32" s="393"/>
      <c r="E32" s="393"/>
      <c r="F32" s="393"/>
      <c r="G32" s="394"/>
      <c r="H32" s="201">
        <f>H31</f>
        <v>311.5</v>
      </c>
    </row>
    <row r="33" spans="2:8" ht="12.75" customHeight="1" x14ac:dyDescent="0.25">
      <c r="B33" s="202"/>
      <c r="C33" s="202"/>
      <c r="D33" s="203"/>
      <c r="E33" s="203"/>
      <c r="F33" s="203"/>
      <c r="G33" s="203"/>
      <c r="H33" s="203"/>
    </row>
    <row r="34" spans="2:8" ht="12.75" customHeight="1" thickBot="1" x14ac:dyDescent="0.3">
      <c r="B34" s="202"/>
      <c r="C34" s="202"/>
      <c r="D34" s="203"/>
      <c r="E34" s="203"/>
      <c r="F34" s="203"/>
      <c r="G34" s="203"/>
      <c r="H34" s="203"/>
    </row>
    <row r="35" spans="2:8" ht="12.75" customHeight="1" thickBot="1" x14ac:dyDescent="0.3">
      <c r="B35" s="395" t="s">
        <v>117</v>
      </c>
      <c r="C35" s="396"/>
      <c r="D35" s="397"/>
      <c r="E35" s="397"/>
      <c r="F35" s="397"/>
      <c r="G35" s="397"/>
      <c r="H35" s="398"/>
    </row>
    <row r="36" spans="2:8" ht="409.5" customHeight="1" x14ac:dyDescent="0.25">
      <c r="B36" s="399"/>
      <c r="C36" s="400"/>
      <c r="D36" s="400"/>
      <c r="E36" s="400"/>
      <c r="F36" s="400"/>
      <c r="G36" s="400"/>
      <c r="H36" s="401"/>
    </row>
    <row r="37" spans="2:8" ht="68.25" customHeight="1" thickBot="1" x14ac:dyDescent="0.3">
      <c r="B37" s="402"/>
      <c r="C37" s="403"/>
      <c r="D37" s="403"/>
      <c r="E37" s="403"/>
      <c r="F37" s="403"/>
      <c r="G37" s="403"/>
      <c r="H37" s="404"/>
    </row>
    <row r="38" spans="2:8" ht="12.75" customHeight="1" x14ac:dyDescent="0.25"/>
    <row r="39" spans="2:8" ht="12.75" customHeight="1" x14ac:dyDescent="0.25"/>
    <row r="40" spans="2:8" ht="12.75" customHeight="1" x14ac:dyDescent="0.25"/>
    <row r="41" spans="2:8" ht="12.75" customHeight="1" x14ac:dyDescent="0.25"/>
    <row r="42" spans="2:8" ht="12.75" customHeight="1" x14ac:dyDescent="0.25"/>
    <row r="43" spans="2:8" ht="12.75" customHeight="1" x14ac:dyDescent="0.25"/>
    <row r="44" spans="2:8" ht="12.75" customHeight="1" x14ac:dyDescent="0.25"/>
    <row r="45" spans="2:8" ht="12.75" customHeight="1" x14ac:dyDescent="0.25"/>
    <row r="46" spans="2:8" ht="12.75" customHeight="1" x14ac:dyDescent="0.25"/>
    <row r="47" spans="2:8" ht="12.75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31:G31"/>
    <mergeCell ref="B32:G32"/>
    <mergeCell ref="B35:H35"/>
    <mergeCell ref="B36:H3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8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0FD4-038B-44E6-B10A-605E10E42FF0}">
  <sheetPr codeName="Hoja27">
    <tabColor rgb="FF92D050"/>
    <pageSetUpPr fitToPage="1"/>
  </sheetPr>
  <dimension ref="A1:M51"/>
  <sheetViews>
    <sheetView zoomScale="80" zoomScaleNormal="80" workbookViewId="0">
      <selection activeCell="C8" sqref="C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262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81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174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175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126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 t="s">
        <v>176</v>
      </c>
      <c r="C15" s="165" t="s">
        <v>253</v>
      </c>
      <c r="D15" s="166" t="s">
        <v>161</v>
      </c>
      <c r="E15" s="167"/>
      <c r="F15" s="220">
        <v>4</v>
      </c>
      <c r="G15" s="167">
        <f t="shared" ref="G15:G16" si="0">F15*E15</f>
        <v>0</v>
      </c>
      <c r="H15" s="368"/>
    </row>
    <row r="16" spans="1:13" ht="15.75" thickBot="1" x14ac:dyDescent="0.3">
      <c r="A16" s="365"/>
      <c r="B16" s="164"/>
      <c r="C16" s="169"/>
      <c r="D16" s="170"/>
      <c r="E16" s="171"/>
      <c r="F16" s="172"/>
      <c r="G16" s="171">
        <f t="shared" si="0"/>
        <v>0</v>
      </c>
      <c r="H16" s="368"/>
    </row>
    <row r="17" spans="1:11" ht="15.75" thickBot="1" x14ac:dyDescent="0.3">
      <c r="A17" s="365"/>
      <c r="B17" s="344" t="s">
        <v>14</v>
      </c>
      <c r="C17" s="345"/>
      <c r="D17" s="345"/>
      <c r="E17" s="345"/>
      <c r="F17" s="345"/>
      <c r="G17" s="173">
        <f>SUM(G15:G16)</f>
        <v>0</v>
      </c>
      <c r="H17" s="368"/>
    </row>
    <row r="18" spans="1:11" ht="15.75" thickBot="1" x14ac:dyDescent="0.3">
      <c r="A18" s="365"/>
      <c r="B18" s="352"/>
      <c r="C18" s="352"/>
      <c r="D18" s="352"/>
      <c r="E18" s="352"/>
      <c r="F18" s="352"/>
      <c r="G18" s="352"/>
      <c r="H18" s="368"/>
    </row>
    <row r="19" spans="1:11" ht="15.75" thickBot="1" x14ac:dyDescent="0.3">
      <c r="A19" s="365"/>
      <c r="B19" s="349" t="s">
        <v>1</v>
      </c>
      <c r="C19" s="350"/>
      <c r="D19" s="350"/>
      <c r="E19" s="350"/>
      <c r="F19" s="350"/>
      <c r="G19" s="351"/>
      <c r="H19" s="368"/>
    </row>
    <row r="20" spans="1:11" ht="15.75" thickBot="1" x14ac:dyDescent="0.3">
      <c r="A20" s="365"/>
      <c r="B20" s="163" t="s">
        <v>75</v>
      </c>
      <c r="C20" s="6" t="s">
        <v>4</v>
      </c>
      <c r="D20" s="7" t="s">
        <v>5</v>
      </c>
      <c r="E20" s="7" t="s">
        <v>6</v>
      </c>
      <c r="F20" s="7" t="s">
        <v>7</v>
      </c>
      <c r="G20" s="8" t="s">
        <v>8</v>
      </c>
      <c r="H20" s="368"/>
    </row>
    <row r="21" spans="1:11" s="156" customFormat="1" x14ac:dyDescent="0.25">
      <c r="A21" s="365"/>
      <c r="B21" s="204" t="s">
        <v>130</v>
      </c>
      <c r="C21" s="205" t="s">
        <v>250</v>
      </c>
      <c r="D21" s="204" t="s">
        <v>13</v>
      </c>
      <c r="E21" s="206"/>
      <c r="F21" s="222">
        <v>0.03</v>
      </c>
      <c r="G21" s="167">
        <f t="shared" ref="G21:G22" si="1">F21*E21</f>
        <v>0</v>
      </c>
      <c r="H21" s="368"/>
      <c r="J21" s="208"/>
      <c r="K21" s="208"/>
    </row>
    <row r="22" spans="1:11" ht="15.75" thickBot="1" x14ac:dyDescent="0.3">
      <c r="A22" s="365"/>
      <c r="B22" s="170"/>
      <c r="C22" s="169"/>
      <c r="D22" s="170"/>
      <c r="E22" s="171"/>
      <c r="F22" s="175"/>
      <c r="G22" s="171">
        <f t="shared" si="1"/>
        <v>0</v>
      </c>
      <c r="H22" s="368"/>
    </row>
    <row r="23" spans="1:11" ht="15.75" thickBot="1" x14ac:dyDescent="0.3">
      <c r="A23" s="365"/>
      <c r="B23" s="344" t="s">
        <v>11</v>
      </c>
      <c r="C23" s="345"/>
      <c r="D23" s="345"/>
      <c r="E23" s="345"/>
      <c r="F23" s="345"/>
      <c r="G23" s="173">
        <f>SUM(G21:G22)</f>
        <v>0</v>
      </c>
      <c r="H23" s="368"/>
    </row>
    <row r="24" spans="1:11" ht="15.75" thickBot="1" x14ac:dyDescent="0.3">
      <c r="A24" s="365"/>
      <c r="B24" s="363"/>
      <c r="C24" s="363"/>
      <c r="D24" s="363"/>
      <c r="E24" s="363"/>
      <c r="F24" s="363"/>
      <c r="G24" s="363"/>
      <c r="H24" s="368"/>
    </row>
    <row r="25" spans="1:11" ht="15.75" thickBot="1" x14ac:dyDescent="0.3">
      <c r="A25" s="365"/>
      <c r="B25" s="349" t="s">
        <v>105</v>
      </c>
      <c r="C25" s="350"/>
      <c r="D25" s="350"/>
      <c r="E25" s="350"/>
      <c r="F25" s="350"/>
      <c r="G25" s="351"/>
      <c r="H25" s="368"/>
    </row>
    <row r="26" spans="1:11" ht="15.75" thickBot="1" x14ac:dyDescent="0.3">
      <c r="A26" s="365"/>
      <c r="B26" s="163" t="s">
        <v>75</v>
      </c>
      <c r="C26" s="6" t="s">
        <v>4</v>
      </c>
      <c r="D26" s="7" t="s">
        <v>5</v>
      </c>
      <c r="E26" s="7" t="s">
        <v>6</v>
      </c>
      <c r="F26" s="7" t="s">
        <v>7</v>
      </c>
      <c r="G26" s="8" t="s">
        <v>8</v>
      </c>
      <c r="H26" s="368"/>
    </row>
    <row r="27" spans="1:11" ht="30" x14ac:dyDescent="0.25">
      <c r="A27" s="365"/>
      <c r="B27" s="166" t="s">
        <v>177</v>
      </c>
      <c r="C27" s="165" t="s">
        <v>254</v>
      </c>
      <c r="D27" s="166" t="s">
        <v>252</v>
      </c>
      <c r="E27" s="167"/>
      <c r="F27" s="166">
        <v>0.6</v>
      </c>
      <c r="G27" s="167">
        <f>F27*E27</f>
        <v>0</v>
      </c>
      <c r="H27" s="368"/>
    </row>
    <row r="28" spans="1:11" ht="30" customHeight="1" thickBot="1" x14ac:dyDescent="0.3">
      <c r="A28" s="365"/>
      <c r="B28" s="170"/>
      <c r="C28" s="169"/>
      <c r="D28" s="170"/>
      <c r="E28" s="171"/>
      <c r="F28" s="172"/>
      <c r="G28" s="171">
        <f>F28*E28</f>
        <v>0</v>
      </c>
      <c r="H28" s="368"/>
    </row>
    <row r="29" spans="1:11" ht="15.75" thickBot="1" x14ac:dyDescent="0.3">
      <c r="A29" s="365"/>
      <c r="B29" s="344" t="s">
        <v>10</v>
      </c>
      <c r="C29" s="345"/>
      <c r="D29" s="345"/>
      <c r="E29" s="345"/>
      <c r="F29" s="345"/>
      <c r="G29" s="173">
        <f>SUM(G27:G28)</f>
        <v>0</v>
      </c>
      <c r="H29" s="368"/>
      <c r="J29" s="177"/>
    </row>
    <row r="30" spans="1:11" ht="15.75" thickBot="1" x14ac:dyDescent="0.3">
      <c r="A30" s="365"/>
      <c r="B30" s="363"/>
      <c r="C30" s="363"/>
      <c r="D30" s="363"/>
      <c r="E30" s="363"/>
      <c r="F30" s="363"/>
      <c r="G30" s="363"/>
      <c r="H30" s="368"/>
    </row>
    <row r="31" spans="1:11" ht="15.75" thickBot="1" x14ac:dyDescent="0.3">
      <c r="A31" s="365"/>
      <c r="B31" s="349" t="s">
        <v>3</v>
      </c>
      <c r="C31" s="350"/>
      <c r="D31" s="350"/>
      <c r="E31" s="350"/>
      <c r="F31" s="350"/>
      <c r="G31" s="351"/>
      <c r="H31" s="368"/>
    </row>
    <row r="32" spans="1:11" ht="15.75" thickBot="1" x14ac:dyDescent="0.3">
      <c r="A32" s="365"/>
      <c r="B32" s="163" t="s">
        <v>75</v>
      </c>
      <c r="C32" s="6" t="s">
        <v>4</v>
      </c>
      <c r="D32" s="7" t="s">
        <v>5</v>
      </c>
      <c r="E32" s="7" t="s">
        <v>6</v>
      </c>
      <c r="F32" s="7" t="s">
        <v>7</v>
      </c>
      <c r="G32" s="8" t="s">
        <v>8</v>
      </c>
      <c r="H32" s="368"/>
    </row>
    <row r="33" spans="1:8" x14ac:dyDescent="0.25">
      <c r="A33" s="365"/>
      <c r="B33" s="166"/>
      <c r="C33" s="165"/>
      <c r="D33" s="166"/>
      <c r="E33" s="167"/>
      <c r="F33" s="210"/>
      <c r="G33" s="167"/>
      <c r="H33" s="368"/>
    </row>
    <row r="34" spans="1:8" ht="15.75" thickBot="1" x14ac:dyDescent="0.3">
      <c r="A34" s="365"/>
      <c r="B34" s="170"/>
      <c r="C34" s="169"/>
      <c r="D34" s="170"/>
      <c r="E34" s="171"/>
      <c r="F34" s="172"/>
      <c r="G34" s="171">
        <f>F34*E34</f>
        <v>0</v>
      </c>
      <c r="H34" s="368"/>
    </row>
    <row r="35" spans="1:8" ht="15.75" thickBot="1" x14ac:dyDescent="0.3">
      <c r="A35" s="365"/>
      <c r="B35" s="344" t="s">
        <v>9</v>
      </c>
      <c r="C35" s="345"/>
      <c r="D35" s="345"/>
      <c r="E35" s="345"/>
      <c r="F35" s="345"/>
      <c r="G35" s="173">
        <f>SUM(G33:G34)</f>
        <v>0</v>
      </c>
      <c r="H35" s="368"/>
    </row>
    <row r="36" spans="1:8" ht="15.75" thickBot="1" x14ac:dyDescent="0.3">
      <c r="A36" s="365"/>
      <c r="B36" s="352"/>
      <c r="C36" s="352"/>
      <c r="D36" s="352"/>
      <c r="E36" s="352"/>
      <c r="F36" s="352"/>
      <c r="G36" s="352"/>
      <c r="H36" s="368"/>
    </row>
    <row r="37" spans="1:8" x14ac:dyDescent="0.25">
      <c r="A37" s="365"/>
      <c r="B37" s="353" t="s">
        <v>106</v>
      </c>
      <c r="C37" s="354"/>
      <c r="D37" s="354"/>
      <c r="E37" s="354"/>
      <c r="F37" s="355"/>
      <c r="G37" s="178">
        <f>ROUND(G35+G29+G23+G17,0)</f>
        <v>0</v>
      </c>
      <c r="H37" s="368"/>
    </row>
    <row r="38" spans="1:8" x14ac:dyDescent="0.25">
      <c r="A38" s="365"/>
      <c r="B38" s="356" t="s">
        <v>107</v>
      </c>
      <c r="C38" s="357"/>
      <c r="D38" s="357"/>
      <c r="E38" s="357"/>
      <c r="F38" s="179">
        <v>1</v>
      </c>
      <c r="G38" s="180">
        <f>G37*F38</f>
        <v>0</v>
      </c>
      <c r="H38" s="368"/>
    </row>
    <row r="39" spans="1:8" x14ac:dyDescent="0.25">
      <c r="A39" s="365"/>
      <c r="B39" s="356" t="s">
        <v>86</v>
      </c>
      <c r="C39" s="357"/>
      <c r="D39" s="357"/>
      <c r="E39" s="357"/>
      <c r="F39" s="181">
        <f>'AIU%'!$I$48</f>
        <v>0.15</v>
      </c>
      <c r="G39" s="180">
        <f>F39*G38</f>
        <v>0</v>
      </c>
      <c r="H39" s="368"/>
    </row>
    <row r="40" spans="1:8" x14ac:dyDescent="0.25">
      <c r="A40" s="365"/>
      <c r="B40" s="356" t="s">
        <v>87</v>
      </c>
      <c r="C40" s="357"/>
      <c r="D40" s="357"/>
      <c r="E40" s="357"/>
      <c r="F40" s="182">
        <v>0</v>
      </c>
      <c r="G40" s="180">
        <f>F40*G38</f>
        <v>0</v>
      </c>
      <c r="H40" s="368"/>
    </row>
    <row r="41" spans="1:8" x14ac:dyDescent="0.25">
      <c r="A41" s="365"/>
      <c r="B41" s="356" t="s">
        <v>88</v>
      </c>
      <c r="C41" s="357"/>
      <c r="D41" s="357"/>
      <c r="E41" s="357"/>
      <c r="F41" s="182">
        <v>0.05</v>
      </c>
      <c r="G41" s="180">
        <f>F41*G38</f>
        <v>0</v>
      </c>
      <c r="H41" s="368"/>
    </row>
    <row r="42" spans="1:8" ht="15.75" thickBot="1" x14ac:dyDescent="0.3">
      <c r="A42" s="365"/>
      <c r="B42" s="358" t="s">
        <v>89</v>
      </c>
      <c r="C42" s="359"/>
      <c r="D42" s="359"/>
      <c r="E42" s="359"/>
      <c r="F42" s="183">
        <v>0.19</v>
      </c>
      <c r="G42" s="184">
        <f>F42*G41</f>
        <v>0</v>
      </c>
      <c r="H42" s="368"/>
    </row>
    <row r="43" spans="1:8" ht="15.75" thickBot="1" x14ac:dyDescent="0.3">
      <c r="A43" s="365"/>
      <c r="B43" s="352"/>
      <c r="C43" s="352"/>
      <c r="D43" s="352"/>
      <c r="E43" s="352"/>
      <c r="F43" s="352"/>
      <c r="G43" s="352"/>
      <c r="H43" s="368"/>
    </row>
    <row r="44" spans="1:8" ht="15.75" thickBot="1" x14ac:dyDescent="0.3">
      <c r="A44" s="365"/>
      <c r="B44" s="360" t="s">
        <v>90</v>
      </c>
      <c r="C44" s="361"/>
      <c r="D44" s="361"/>
      <c r="E44" s="361"/>
      <c r="F44" s="362"/>
      <c r="G44" s="185">
        <f>G42+G41+G40+G39+G38</f>
        <v>0</v>
      </c>
      <c r="H44" s="368"/>
    </row>
    <row r="45" spans="1:8" x14ac:dyDescent="0.25">
      <c r="A45" s="365"/>
      <c r="B45" s="346"/>
      <c r="C45" s="346"/>
      <c r="D45" s="346"/>
      <c r="E45" s="346"/>
      <c r="F45" s="346"/>
      <c r="G45" s="346"/>
      <c r="H45" s="368"/>
    </row>
    <row r="46" spans="1:8" x14ac:dyDescent="0.25">
      <c r="A46" s="365"/>
      <c r="B46" s="347"/>
      <c r="C46" s="347"/>
      <c r="D46" s="347"/>
      <c r="E46" s="347"/>
      <c r="F46" s="347"/>
      <c r="G46" s="347"/>
      <c r="H46" s="368"/>
    </row>
    <row r="47" spans="1:8" ht="15.75" thickBot="1" x14ac:dyDescent="0.3">
      <c r="A47" s="366"/>
      <c r="B47" s="348"/>
      <c r="C47" s="348"/>
      <c r="D47" s="348"/>
      <c r="E47" s="348"/>
      <c r="F47" s="348"/>
      <c r="G47" s="348"/>
      <c r="H47" s="369"/>
    </row>
    <row r="48" spans="1:8" x14ac:dyDescent="0.25">
      <c r="D48" s="143"/>
    </row>
    <row r="49" spans="3:4" x14ac:dyDescent="0.25">
      <c r="C49"/>
      <c r="D49" s="143"/>
    </row>
    <row r="50" spans="3:4" x14ac:dyDescent="0.25">
      <c r="D50" s="143"/>
    </row>
    <row r="51" spans="3:4" x14ac:dyDescent="0.25">
      <c r="D51" s="143"/>
    </row>
  </sheetData>
  <mergeCells count="34">
    <mergeCell ref="A1:A47"/>
    <mergeCell ref="B1:G1"/>
    <mergeCell ref="H1:H47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055C-5D14-4779-BAA4-4AB4C7BBB110}">
  <sheetPr codeName="Hoja28">
    <tabColor rgb="FF5B9BD5"/>
    <pageSetUpPr fitToPage="1"/>
  </sheetPr>
  <dimension ref="A1:R1000"/>
  <sheetViews>
    <sheetView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264</v>
      </c>
      <c r="D7" s="414"/>
      <c r="E7" s="155" t="s">
        <v>98</v>
      </c>
      <c r="F7" s="378" t="str">
        <f>'4.01'!E8</f>
        <v>4. ACABADOS DE FACHADA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'4.01'!C9</f>
        <v>M-4.01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8" t="str">
        <f>'4.01'!C10</f>
        <v>SUMINISTRO Y APLICACION GRANIPLAST ALTA CALIDAD COLOR BLANCO Y GRIS</v>
      </c>
      <c r="D10" s="429"/>
      <c r="E10" s="429"/>
      <c r="F10" s="429"/>
      <c r="G10" s="429"/>
      <c r="H10" s="430"/>
    </row>
    <row r="11" spans="1:18" ht="15" customHeight="1" thickBot="1" x14ac:dyDescent="0.3">
      <c r="B11" s="162" t="s">
        <v>102</v>
      </c>
      <c r="C11" s="408" t="str">
        <f>'4.01'!C11</f>
        <v>M2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M2</v>
      </c>
      <c r="G14" s="194" t="s">
        <v>114</v>
      </c>
      <c r="H14" s="195" t="s">
        <v>115</v>
      </c>
    </row>
    <row r="15" spans="1:18" s="196" customFormat="1" ht="27.95" customHeight="1" x14ac:dyDescent="0.25">
      <c r="B15" s="217" t="s">
        <v>131</v>
      </c>
      <c r="C15" s="198"/>
      <c r="D15" s="198"/>
      <c r="E15" s="198"/>
      <c r="F15" s="198"/>
      <c r="G15" s="198"/>
      <c r="H15" s="199"/>
    </row>
    <row r="16" spans="1:18" s="196" customFormat="1" ht="27.95" customHeight="1" x14ac:dyDescent="0.25">
      <c r="B16" s="197" t="s">
        <v>132</v>
      </c>
      <c r="C16" s="198">
        <v>3</v>
      </c>
      <c r="D16" s="198"/>
      <c r="E16" s="198">
        <v>19.600000000000001</v>
      </c>
      <c r="F16" s="198">
        <f t="shared" ref="F16:F24" si="0">ROUND(IF(C16=0,1,C16)*IF(D16=0,1,D16)*IF(E16=0,1,E16),2)</f>
        <v>58.8</v>
      </c>
      <c r="G16" s="198">
        <v>1</v>
      </c>
      <c r="H16" s="199">
        <f t="shared" ref="H16:H24" si="1">F16*G16</f>
        <v>58.8</v>
      </c>
    </row>
    <row r="17" spans="2:8" s="196" customFormat="1" ht="27.95" customHeight="1" x14ac:dyDescent="0.25">
      <c r="B17" s="197"/>
      <c r="C17" s="198">
        <v>9</v>
      </c>
      <c r="D17" s="198"/>
      <c r="E17" s="198">
        <v>5.6</v>
      </c>
      <c r="F17" s="198">
        <f t="shared" si="0"/>
        <v>50.4</v>
      </c>
      <c r="G17" s="198">
        <v>1</v>
      </c>
      <c r="H17" s="199">
        <f t="shared" si="1"/>
        <v>50.4</v>
      </c>
    </row>
    <row r="18" spans="2:8" s="196" customFormat="1" ht="27.95" customHeight="1" x14ac:dyDescent="0.25">
      <c r="B18" s="197"/>
      <c r="C18" s="198">
        <v>9</v>
      </c>
      <c r="D18" s="198"/>
      <c r="E18" s="198">
        <v>19.600000000000001</v>
      </c>
      <c r="F18" s="198">
        <f t="shared" si="0"/>
        <v>176.4</v>
      </c>
      <c r="G18" s="198">
        <v>1</v>
      </c>
      <c r="H18" s="199">
        <f t="shared" si="1"/>
        <v>176.4</v>
      </c>
    </row>
    <row r="19" spans="2:8" s="196" customFormat="1" ht="27.95" customHeight="1" x14ac:dyDescent="0.25">
      <c r="B19" s="197" t="s">
        <v>133</v>
      </c>
      <c r="C19" s="198">
        <v>9</v>
      </c>
      <c r="D19" s="198"/>
      <c r="E19" s="198">
        <v>19.600000000000001</v>
      </c>
      <c r="F19" s="198">
        <f t="shared" si="0"/>
        <v>176.4</v>
      </c>
      <c r="G19" s="198">
        <v>1</v>
      </c>
      <c r="H19" s="199">
        <f t="shared" si="1"/>
        <v>176.4</v>
      </c>
    </row>
    <row r="20" spans="2:8" s="196" customFormat="1" ht="27.75" customHeight="1" x14ac:dyDescent="0.25">
      <c r="B20" s="197"/>
      <c r="C20" s="198">
        <v>34</v>
      </c>
      <c r="D20" s="198"/>
      <c r="E20" s="198">
        <v>1.5</v>
      </c>
      <c r="F20" s="198">
        <f t="shared" si="0"/>
        <v>51</v>
      </c>
      <c r="G20" s="198">
        <v>1</v>
      </c>
      <c r="H20" s="199">
        <f t="shared" si="1"/>
        <v>51</v>
      </c>
    </row>
    <row r="21" spans="2:8" s="196" customFormat="1" ht="27.95" customHeight="1" x14ac:dyDescent="0.25">
      <c r="B21" s="197"/>
      <c r="C21" s="198">
        <v>34</v>
      </c>
      <c r="D21" s="198"/>
      <c r="E21" s="198">
        <v>2.2999999999999998</v>
      </c>
      <c r="F21" s="198">
        <f t="shared" si="0"/>
        <v>78.2</v>
      </c>
      <c r="G21" s="198">
        <v>1</v>
      </c>
      <c r="H21" s="199">
        <f t="shared" si="1"/>
        <v>78.2</v>
      </c>
    </row>
    <row r="22" spans="2:8" s="196" customFormat="1" ht="27.95" customHeight="1" x14ac:dyDescent="0.25">
      <c r="B22" s="216" t="s">
        <v>168</v>
      </c>
      <c r="C22" s="198">
        <v>42</v>
      </c>
      <c r="D22" s="198"/>
      <c r="E22" s="198">
        <v>3</v>
      </c>
      <c r="F22" s="198">
        <f t="shared" si="0"/>
        <v>126</v>
      </c>
      <c r="G22" s="198">
        <v>11</v>
      </c>
      <c r="H22" s="199">
        <f t="shared" si="1"/>
        <v>1386</v>
      </c>
    </row>
    <row r="23" spans="2:8" s="196" customFormat="1" ht="27.95" customHeight="1" x14ac:dyDescent="0.25">
      <c r="B23" s="216" t="s">
        <v>168</v>
      </c>
      <c r="C23" s="198">
        <v>32</v>
      </c>
      <c r="D23" s="198"/>
      <c r="E23" s="198">
        <v>1.6</v>
      </c>
      <c r="F23" s="198">
        <f t="shared" si="0"/>
        <v>51.2</v>
      </c>
      <c r="G23" s="198">
        <v>2</v>
      </c>
      <c r="H23" s="199">
        <f t="shared" si="1"/>
        <v>102.4</v>
      </c>
    </row>
    <row r="24" spans="2:8" s="196" customFormat="1" ht="27.95" customHeight="1" x14ac:dyDescent="0.25">
      <c r="B24" s="216" t="s">
        <v>168</v>
      </c>
      <c r="C24" s="198">
        <v>42</v>
      </c>
      <c r="D24" s="198"/>
      <c r="E24" s="198">
        <v>3</v>
      </c>
      <c r="F24" s="198">
        <f t="shared" si="0"/>
        <v>126</v>
      </c>
      <c r="G24" s="198">
        <v>11</v>
      </c>
      <c r="H24" s="199">
        <f t="shared" si="1"/>
        <v>1386</v>
      </c>
    </row>
    <row r="25" spans="2:8" s="196" customFormat="1" ht="27.95" customHeight="1" x14ac:dyDescent="0.25">
      <c r="B25" s="217" t="s">
        <v>137</v>
      </c>
      <c r="C25" s="198"/>
      <c r="D25" s="198"/>
      <c r="E25" s="198"/>
      <c r="F25" s="198"/>
      <c r="G25" s="198"/>
      <c r="H25" s="199"/>
    </row>
    <row r="26" spans="2:8" s="196" customFormat="1" ht="27.95" customHeight="1" x14ac:dyDescent="0.25">
      <c r="B26" s="197" t="s">
        <v>138</v>
      </c>
      <c r="C26" s="198">
        <v>3</v>
      </c>
      <c r="D26" s="198"/>
      <c r="E26" s="198">
        <v>19.600000000000001</v>
      </c>
      <c r="F26" s="198">
        <f t="shared" ref="F26:F34" si="2">ROUND(IF(C26=0,1,C26)*IF(D26=0,1,D26)*IF(E26=0,1,E26),2)</f>
        <v>58.8</v>
      </c>
      <c r="G26" s="198">
        <v>1</v>
      </c>
      <c r="H26" s="199">
        <f t="shared" ref="H26:H34" si="3">F26*G26</f>
        <v>58.8</v>
      </c>
    </row>
    <row r="27" spans="2:8" s="196" customFormat="1" ht="27.95" customHeight="1" x14ac:dyDescent="0.25">
      <c r="B27" s="197"/>
      <c r="C27" s="198">
        <v>9</v>
      </c>
      <c r="D27" s="198"/>
      <c r="E27" s="198">
        <v>5.6</v>
      </c>
      <c r="F27" s="198">
        <f t="shared" si="2"/>
        <v>50.4</v>
      </c>
      <c r="G27" s="198">
        <v>1</v>
      </c>
      <c r="H27" s="199">
        <f t="shared" si="3"/>
        <v>50.4</v>
      </c>
    </row>
    <row r="28" spans="2:8" s="196" customFormat="1" ht="27.95" customHeight="1" x14ac:dyDescent="0.25">
      <c r="B28" s="197"/>
      <c r="C28" s="198">
        <v>9</v>
      </c>
      <c r="D28" s="198"/>
      <c r="E28" s="198">
        <v>19.600000000000001</v>
      </c>
      <c r="F28" s="198">
        <f t="shared" si="2"/>
        <v>176.4</v>
      </c>
      <c r="G28" s="198">
        <v>1</v>
      </c>
      <c r="H28" s="199">
        <f t="shared" si="3"/>
        <v>176.4</v>
      </c>
    </row>
    <row r="29" spans="2:8" s="196" customFormat="1" ht="27.95" customHeight="1" x14ac:dyDescent="0.25">
      <c r="B29" s="197" t="s">
        <v>133</v>
      </c>
      <c r="C29" s="198">
        <v>9</v>
      </c>
      <c r="D29" s="198"/>
      <c r="E29" s="198">
        <v>19.600000000000001</v>
      </c>
      <c r="F29" s="198">
        <f t="shared" si="2"/>
        <v>176.4</v>
      </c>
      <c r="G29" s="198">
        <v>1</v>
      </c>
      <c r="H29" s="199">
        <f t="shared" si="3"/>
        <v>176.4</v>
      </c>
    </row>
    <row r="30" spans="2:8" s="196" customFormat="1" ht="27.95" customHeight="1" x14ac:dyDescent="0.25">
      <c r="B30" s="197"/>
      <c r="C30" s="198">
        <v>34</v>
      </c>
      <c r="D30" s="198"/>
      <c r="E30" s="198">
        <v>1.5</v>
      </c>
      <c r="F30" s="198">
        <f t="shared" si="2"/>
        <v>51</v>
      </c>
      <c r="G30" s="198">
        <v>1</v>
      </c>
      <c r="H30" s="199">
        <f t="shared" si="3"/>
        <v>51</v>
      </c>
    </row>
    <row r="31" spans="2:8" s="196" customFormat="1" ht="27.95" customHeight="1" x14ac:dyDescent="0.25">
      <c r="B31" s="197"/>
      <c r="C31" s="198">
        <v>34</v>
      </c>
      <c r="D31" s="198"/>
      <c r="E31" s="198">
        <v>2.2999999999999998</v>
      </c>
      <c r="F31" s="198">
        <f t="shared" si="2"/>
        <v>78.2</v>
      </c>
      <c r="G31" s="198">
        <v>1</v>
      </c>
      <c r="H31" s="199">
        <f t="shared" si="3"/>
        <v>78.2</v>
      </c>
    </row>
    <row r="32" spans="2:8" s="196" customFormat="1" ht="27.95" customHeight="1" x14ac:dyDescent="0.25">
      <c r="B32" s="216" t="s">
        <v>168</v>
      </c>
      <c r="C32" s="198">
        <v>42</v>
      </c>
      <c r="D32" s="198"/>
      <c r="E32" s="198">
        <v>3</v>
      </c>
      <c r="F32" s="198">
        <f t="shared" si="2"/>
        <v>126</v>
      </c>
      <c r="G32" s="198">
        <v>11</v>
      </c>
      <c r="H32" s="199">
        <f t="shared" si="3"/>
        <v>1386</v>
      </c>
    </row>
    <row r="33" spans="2:8" s="196" customFormat="1" ht="27.95" customHeight="1" x14ac:dyDescent="0.25">
      <c r="B33" s="197" t="s">
        <v>136</v>
      </c>
      <c r="C33" s="198">
        <v>32</v>
      </c>
      <c r="D33" s="198"/>
      <c r="E33" s="198">
        <v>1.6</v>
      </c>
      <c r="F33" s="198">
        <f t="shared" si="2"/>
        <v>51.2</v>
      </c>
      <c r="G33" s="198">
        <v>2</v>
      </c>
      <c r="H33" s="199">
        <f t="shared" si="3"/>
        <v>102.4</v>
      </c>
    </row>
    <row r="34" spans="2:8" s="196" customFormat="1" ht="27.95" customHeight="1" x14ac:dyDescent="0.25">
      <c r="B34" s="216" t="s">
        <v>168</v>
      </c>
      <c r="C34" s="198">
        <v>42</v>
      </c>
      <c r="D34" s="198"/>
      <c r="E34" s="198">
        <v>3</v>
      </c>
      <c r="F34" s="198">
        <f t="shared" si="2"/>
        <v>126</v>
      </c>
      <c r="G34" s="198">
        <v>11</v>
      </c>
      <c r="H34" s="199">
        <f t="shared" si="3"/>
        <v>1386</v>
      </c>
    </row>
    <row r="35" spans="2:8" s="196" customFormat="1" ht="27.95" customHeight="1" x14ac:dyDescent="0.25">
      <c r="B35" s="216"/>
      <c r="C35" s="198"/>
      <c r="D35" s="198"/>
      <c r="E35" s="198"/>
      <c r="F35" s="198"/>
      <c r="G35" s="198"/>
      <c r="H35" s="199"/>
    </row>
    <row r="36" spans="2:8" s="196" customFormat="1" ht="27.95" customHeight="1" x14ac:dyDescent="0.25">
      <c r="B36" s="218" t="s">
        <v>139</v>
      </c>
      <c r="C36" s="198"/>
      <c r="D36" s="198"/>
      <c r="E36" s="198"/>
      <c r="F36" s="198"/>
      <c r="G36" s="198"/>
      <c r="H36" s="199"/>
    </row>
    <row r="37" spans="2:8" s="196" customFormat="1" ht="27.95" customHeight="1" x14ac:dyDescent="0.25">
      <c r="B37" s="197" t="s">
        <v>132</v>
      </c>
      <c r="C37" s="198">
        <v>1.5</v>
      </c>
      <c r="D37" s="198"/>
      <c r="E37" s="198">
        <v>18.45</v>
      </c>
      <c r="F37" s="198">
        <f t="shared" ref="F37:F44" si="4">ROUND(IF(C37=0,1,C37)*IF(D37=0,1,D37)*IF(E37=0,1,E37),2)</f>
        <v>27.68</v>
      </c>
      <c r="G37" s="198">
        <v>2</v>
      </c>
      <c r="H37" s="199">
        <f t="shared" ref="H37:H44" si="5">F37*G37</f>
        <v>55.36</v>
      </c>
    </row>
    <row r="38" spans="2:8" s="196" customFormat="1" ht="27.95" customHeight="1" x14ac:dyDescent="0.25">
      <c r="B38" s="216"/>
      <c r="C38" s="198">
        <v>8.3000000000000007</v>
      </c>
      <c r="D38" s="198"/>
      <c r="E38" s="198">
        <v>18.45</v>
      </c>
      <c r="F38" s="198">
        <f t="shared" si="4"/>
        <v>153.13999999999999</v>
      </c>
      <c r="G38" s="198">
        <v>1</v>
      </c>
      <c r="H38" s="199">
        <f t="shared" si="5"/>
        <v>153.13999999999999</v>
      </c>
    </row>
    <row r="39" spans="2:8" s="196" customFormat="1" ht="27.95" customHeight="1" x14ac:dyDescent="0.25">
      <c r="B39" s="216"/>
      <c r="C39" s="198">
        <v>1.9</v>
      </c>
      <c r="D39" s="198"/>
      <c r="E39" s="198">
        <v>18.45</v>
      </c>
      <c r="F39" s="198">
        <f t="shared" si="4"/>
        <v>35.06</v>
      </c>
      <c r="G39" s="198">
        <v>2</v>
      </c>
      <c r="H39" s="199">
        <f t="shared" si="5"/>
        <v>70.12</v>
      </c>
    </row>
    <row r="40" spans="2:8" s="196" customFormat="1" ht="27.95" customHeight="1" x14ac:dyDescent="0.25">
      <c r="B40" s="197" t="s">
        <v>138</v>
      </c>
      <c r="C40" s="198">
        <v>1.5</v>
      </c>
      <c r="D40" s="198"/>
      <c r="E40" s="198">
        <v>18.45</v>
      </c>
      <c r="F40" s="198">
        <f t="shared" si="4"/>
        <v>27.68</v>
      </c>
      <c r="G40" s="198">
        <v>2</v>
      </c>
      <c r="H40" s="199">
        <f t="shared" si="5"/>
        <v>55.36</v>
      </c>
    </row>
    <row r="41" spans="2:8" s="196" customFormat="1" ht="27.95" customHeight="1" x14ac:dyDescent="0.25">
      <c r="B41" s="216"/>
      <c r="C41" s="198">
        <v>8.3000000000000007</v>
      </c>
      <c r="D41" s="198"/>
      <c r="E41" s="198">
        <v>18.45</v>
      </c>
      <c r="F41" s="198">
        <f t="shared" si="4"/>
        <v>153.13999999999999</v>
      </c>
      <c r="G41" s="198">
        <v>1</v>
      </c>
      <c r="H41" s="199">
        <f t="shared" si="5"/>
        <v>153.13999999999999</v>
      </c>
    </row>
    <row r="42" spans="2:8" s="196" customFormat="1" ht="27.95" customHeight="1" x14ac:dyDescent="0.25">
      <c r="B42" s="216"/>
      <c r="C42" s="198">
        <v>1.9</v>
      </c>
      <c r="D42" s="198"/>
      <c r="E42" s="198">
        <v>18.45</v>
      </c>
      <c r="F42" s="198">
        <f t="shared" si="4"/>
        <v>35.06</v>
      </c>
      <c r="G42" s="198">
        <v>2</v>
      </c>
      <c r="H42" s="199">
        <f t="shared" si="5"/>
        <v>70.12</v>
      </c>
    </row>
    <row r="43" spans="2:8" s="196" customFormat="1" ht="27.95" customHeight="1" x14ac:dyDescent="0.25">
      <c r="B43" s="197" t="s">
        <v>133</v>
      </c>
      <c r="C43" s="198">
        <v>1.9</v>
      </c>
      <c r="D43" s="198"/>
      <c r="E43" s="198">
        <v>18.45</v>
      </c>
      <c r="F43" s="198">
        <f t="shared" si="4"/>
        <v>35.06</v>
      </c>
      <c r="G43" s="198">
        <v>2</v>
      </c>
      <c r="H43" s="199">
        <f t="shared" si="5"/>
        <v>70.12</v>
      </c>
    </row>
    <row r="44" spans="2:8" s="196" customFormat="1" ht="27.95" customHeight="1" x14ac:dyDescent="0.25">
      <c r="B44" s="216"/>
      <c r="C44" s="198">
        <v>11.66</v>
      </c>
      <c r="D44" s="198"/>
      <c r="E44" s="198">
        <v>1.6</v>
      </c>
      <c r="F44" s="198">
        <f t="shared" si="4"/>
        <v>18.66</v>
      </c>
      <c r="G44" s="198">
        <v>4</v>
      </c>
      <c r="H44" s="199">
        <f t="shared" si="5"/>
        <v>74.64</v>
      </c>
    </row>
    <row r="45" spans="2:8" s="196" customFormat="1" ht="27.95" customHeight="1" x14ac:dyDescent="0.25">
      <c r="B45" s="216"/>
      <c r="C45" s="198"/>
      <c r="D45" s="198"/>
      <c r="E45" s="198"/>
      <c r="F45" s="198"/>
      <c r="G45" s="198"/>
      <c r="H45" s="199"/>
    </row>
    <row r="46" spans="2:8" s="196" customFormat="1" ht="20.100000000000001" customHeight="1" x14ac:dyDescent="0.25">
      <c r="B46" s="218" t="s">
        <v>140</v>
      </c>
      <c r="C46" s="198"/>
      <c r="D46" s="198"/>
      <c r="E46" s="198"/>
      <c r="F46" s="198"/>
      <c r="G46" s="198"/>
      <c r="H46" s="199"/>
    </row>
    <row r="47" spans="2:8" s="196" customFormat="1" ht="20.100000000000001" customHeight="1" x14ac:dyDescent="0.25">
      <c r="B47" s="216"/>
      <c r="C47" s="198">
        <v>21</v>
      </c>
      <c r="D47" s="198"/>
      <c r="E47" s="198">
        <v>0.9</v>
      </c>
      <c r="F47" s="198">
        <f t="shared" ref="F47:F50" si="6">ROUND(IF(C47=0,1,C47)*IF(D47=0,1,D47)*IF(E47=0,1,E47),2)</f>
        <v>18.899999999999999</v>
      </c>
      <c r="G47" s="198">
        <v>2</v>
      </c>
      <c r="H47" s="199">
        <f t="shared" ref="H47:H50" si="7">F47*G47</f>
        <v>37.799999999999997</v>
      </c>
    </row>
    <row r="48" spans="2:8" s="196" customFormat="1" ht="20.100000000000001" customHeight="1" x14ac:dyDescent="0.25">
      <c r="B48" s="216"/>
      <c r="C48" s="198">
        <v>6.5</v>
      </c>
      <c r="D48" s="198"/>
      <c r="E48" s="198">
        <v>0.9</v>
      </c>
      <c r="F48" s="198">
        <f t="shared" si="6"/>
        <v>5.85</v>
      </c>
      <c r="G48" s="198">
        <v>2</v>
      </c>
      <c r="H48" s="199">
        <f t="shared" si="7"/>
        <v>11.7</v>
      </c>
    </row>
    <row r="49" spans="2:8" s="196" customFormat="1" ht="20.100000000000001" customHeight="1" x14ac:dyDescent="0.25">
      <c r="B49" s="216"/>
      <c r="C49" s="198">
        <v>4.3</v>
      </c>
      <c r="D49" s="198"/>
      <c r="E49" s="198">
        <v>2.2999999999999998</v>
      </c>
      <c r="F49" s="198">
        <f t="shared" si="6"/>
        <v>9.89</v>
      </c>
      <c r="G49" s="198">
        <v>2</v>
      </c>
      <c r="H49" s="199">
        <f t="shared" si="7"/>
        <v>19.78</v>
      </c>
    </row>
    <row r="50" spans="2:8" s="196" customFormat="1" ht="20.100000000000001" customHeight="1" x14ac:dyDescent="0.25">
      <c r="B50" s="216"/>
      <c r="C50" s="198">
        <v>6.3</v>
      </c>
      <c r="D50" s="198"/>
      <c r="E50" s="198">
        <v>2.2999999999999998</v>
      </c>
      <c r="F50" s="198">
        <f t="shared" si="6"/>
        <v>14.49</v>
      </c>
      <c r="G50" s="198">
        <v>2</v>
      </c>
      <c r="H50" s="199">
        <f t="shared" si="7"/>
        <v>28.98</v>
      </c>
    </row>
    <row r="51" spans="2:8" s="196" customFormat="1" ht="27.95" customHeight="1" x14ac:dyDescent="0.25">
      <c r="B51" s="217" t="s">
        <v>141</v>
      </c>
      <c r="C51" s="198"/>
      <c r="D51" s="198"/>
      <c r="E51" s="198"/>
      <c r="F51" s="198"/>
      <c r="G51" s="198"/>
      <c r="H51" s="199"/>
    </row>
    <row r="52" spans="2:8" s="196" customFormat="1" ht="20.100000000000001" customHeight="1" x14ac:dyDescent="0.25">
      <c r="B52" s="217" t="s">
        <v>138</v>
      </c>
      <c r="C52" s="198"/>
      <c r="D52" s="198"/>
      <c r="E52" s="198"/>
      <c r="F52" s="198"/>
      <c r="G52" s="198"/>
      <c r="H52" s="199"/>
    </row>
    <row r="53" spans="2:8" s="196" customFormat="1" ht="20.100000000000001" customHeight="1" x14ac:dyDescent="0.25">
      <c r="B53" s="197" t="s">
        <v>142</v>
      </c>
      <c r="C53" s="198">
        <v>65</v>
      </c>
      <c r="D53" s="198"/>
      <c r="E53" s="198">
        <v>1.7</v>
      </c>
      <c r="F53" s="198">
        <f t="shared" ref="F53:F57" si="8">ROUND(IF(C53=0,1,C53)*IF(D53=0,1,D53)*IF(E53=0,1,E53),2)</f>
        <v>110.5</v>
      </c>
      <c r="G53" s="198">
        <v>1</v>
      </c>
      <c r="H53" s="199">
        <f t="shared" ref="H53:H57" si="9">F53*G53</f>
        <v>110.5</v>
      </c>
    </row>
    <row r="54" spans="2:8" s="196" customFormat="1" ht="20.100000000000001" customHeight="1" x14ac:dyDescent="0.25">
      <c r="B54" s="197" t="s">
        <v>143</v>
      </c>
      <c r="C54" s="198">
        <v>26</v>
      </c>
      <c r="D54" s="198"/>
      <c r="E54" s="198">
        <v>3.5</v>
      </c>
      <c r="F54" s="198">
        <f t="shared" si="8"/>
        <v>91</v>
      </c>
      <c r="G54" s="198">
        <v>1</v>
      </c>
      <c r="H54" s="199">
        <f t="shared" si="9"/>
        <v>91</v>
      </c>
    </row>
    <row r="55" spans="2:8" s="196" customFormat="1" ht="20.100000000000001" customHeight="1" x14ac:dyDescent="0.25">
      <c r="B55" s="197" t="s">
        <v>144</v>
      </c>
      <c r="C55" s="198">
        <v>26</v>
      </c>
      <c r="D55" s="198"/>
      <c r="E55" s="198">
        <v>3.5</v>
      </c>
      <c r="F55" s="198">
        <f t="shared" si="8"/>
        <v>91</v>
      </c>
      <c r="G55" s="198">
        <v>1</v>
      </c>
      <c r="H55" s="199">
        <f t="shared" si="9"/>
        <v>91</v>
      </c>
    </row>
    <row r="56" spans="2:8" s="196" customFormat="1" ht="20.100000000000001" customHeight="1" x14ac:dyDescent="0.25">
      <c r="B56" s="197" t="s">
        <v>145</v>
      </c>
      <c r="C56" s="198">
        <v>26</v>
      </c>
      <c r="D56" s="198"/>
      <c r="E56" s="198">
        <v>3.5</v>
      </c>
      <c r="F56" s="198">
        <f t="shared" si="8"/>
        <v>91</v>
      </c>
      <c r="G56" s="198">
        <v>1</v>
      </c>
      <c r="H56" s="199">
        <f t="shared" si="9"/>
        <v>91</v>
      </c>
    </row>
    <row r="57" spans="2:8" s="196" customFormat="1" ht="20.100000000000001" customHeight="1" x14ac:dyDescent="0.25">
      <c r="B57" s="197" t="s">
        <v>146</v>
      </c>
      <c r="C57" s="198">
        <v>26</v>
      </c>
      <c r="D57" s="198"/>
      <c r="E57" s="198">
        <v>1.45</v>
      </c>
      <c r="F57" s="198">
        <f t="shared" si="8"/>
        <v>37.700000000000003</v>
      </c>
      <c r="G57" s="198">
        <v>1</v>
      </c>
      <c r="H57" s="199">
        <f t="shared" si="9"/>
        <v>37.700000000000003</v>
      </c>
    </row>
    <row r="58" spans="2:8" s="196" customFormat="1" ht="20.100000000000001" customHeight="1" x14ac:dyDescent="0.25">
      <c r="B58" s="197"/>
      <c r="C58" s="198"/>
      <c r="D58" s="198"/>
      <c r="E58" s="198"/>
      <c r="F58" s="198"/>
      <c r="G58" s="198"/>
      <c r="H58" s="199"/>
    </row>
    <row r="59" spans="2:8" s="196" customFormat="1" ht="20.100000000000001" customHeight="1" x14ac:dyDescent="0.25">
      <c r="B59" s="218" t="s">
        <v>132</v>
      </c>
      <c r="C59" s="198"/>
      <c r="D59" s="198"/>
      <c r="E59" s="198"/>
      <c r="F59" s="198"/>
      <c r="G59" s="198"/>
      <c r="H59" s="199"/>
    </row>
    <row r="60" spans="2:8" s="196" customFormat="1" ht="20.100000000000001" customHeight="1" x14ac:dyDescent="0.25">
      <c r="B60" s="197" t="s">
        <v>142</v>
      </c>
      <c r="C60" s="198">
        <v>31</v>
      </c>
      <c r="D60" s="198"/>
      <c r="E60" s="198">
        <v>1.7</v>
      </c>
      <c r="F60" s="198">
        <f t="shared" ref="F60:F61" si="10">ROUND(IF(C60=0,1,C60)*IF(D60=0,1,D60)*IF(E60=0,1,E60),2)</f>
        <v>52.7</v>
      </c>
      <c r="G60" s="198">
        <v>1</v>
      </c>
      <c r="H60" s="199">
        <f t="shared" ref="H60:H61" si="11">F60*G60</f>
        <v>52.7</v>
      </c>
    </row>
    <row r="61" spans="2:8" s="196" customFormat="1" ht="20.100000000000001" customHeight="1" x14ac:dyDescent="0.25">
      <c r="B61" s="197" t="s">
        <v>143</v>
      </c>
      <c r="C61" s="198">
        <v>26</v>
      </c>
      <c r="D61" s="198"/>
      <c r="E61" s="198">
        <v>1.23</v>
      </c>
      <c r="F61" s="198">
        <f t="shared" si="10"/>
        <v>31.98</v>
      </c>
      <c r="G61" s="198">
        <v>1</v>
      </c>
      <c r="H61" s="199">
        <f t="shared" si="11"/>
        <v>31.98</v>
      </c>
    </row>
    <row r="62" spans="2:8" s="196" customFormat="1" ht="27.95" customHeight="1" x14ac:dyDescent="0.25">
      <c r="B62" s="197"/>
      <c r="C62" s="198"/>
      <c r="D62" s="198"/>
      <c r="E62" s="198"/>
      <c r="F62" s="198"/>
      <c r="G62" s="198"/>
      <c r="H62" s="199"/>
    </row>
    <row r="63" spans="2:8" s="196" customFormat="1" ht="27.95" customHeight="1" x14ac:dyDescent="0.25">
      <c r="B63" s="216"/>
      <c r="C63" s="198"/>
      <c r="D63" s="198"/>
      <c r="E63" s="198"/>
      <c r="F63" s="198"/>
      <c r="G63" s="198"/>
      <c r="H63" s="199"/>
    </row>
    <row r="64" spans="2:8" s="196" customFormat="1" ht="20.100000000000001" customHeight="1" x14ac:dyDescent="0.25">
      <c r="B64" s="218" t="s">
        <v>140</v>
      </c>
      <c r="C64" s="198"/>
      <c r="D64" s="198"/>
      <c r="E64" s="198"/>
      <c r="F64" s="198"/>
      <c r="G64" s="198"/>
      <c r="H64" s="199"/>
    </row>
    <row r="65" spans="2:8" s="196" customFormat="1" ht="20.100000000000001" customHeight="1" x14ac:dyDescent="0.25">
      <c r="B65" s="216"/>
      <c r="C65" s="198">
        <v>21</v>
      </c>
      <c r="D65" s="198"/>
      <c r="E65" s="198">
        <v>0.9</v>
      </c>
      <c r="F65" s="198">
        <f t="shared" ref="F65:F68" si="12">ROUND(IF(C65=0,1,C65)*IF(D65=0,1,D65)*IF(E65=0,1,E65),2)</f>
        <v>18.899999999999999</v>
      </c>
      <c r="G65" s="198">
        <v>2</v>
      </c>
      <c r="H65" s="199">
        <f t="shared" ref="H65:H68" si="13">F65*G65</f>
        <v>37.799999999999997</v>
      </c>
    </row>
    <row r="66" spans="2:8" s="196" customFormat="1" ht="20.100000000000001" customHeight="1" x14ac:dyDescent="0.25">
      <c r="B66" s="216"/>
      <c r="C66" s="198">
        <v>6.5</v>
      </c>
      <c r="D66" s="198"/>
      <c r="E66" s="198">
        <v>0.9</v>
      </c>
      <c r="F66" s="198">
        <f t="shared" si="12"/>
        <v>5.85</v>
      </c>
      <c r="G66" s="198">
        <v>2</v>
      </c>
      <c r="H66" s="199">
        <f t="shared" si="13"/>
        <v>11.7</v>
      </c>
    </row>
    <row r="67" spans="2:8" s="196" customFormat="1" ht="20.100000000000001" customHeight="1" x14ac:dyDescent="0.25">
      <c r="B67" s="216"/>
      <c r="C67" s="198">
        <v>4.3</v>
      </c>
      <c r="D67" s="198"/>
      <c r="E67" s="198">
        <v>2.2999999999999998</v>
      </c>
      <c r="F67" s="198">
        <f t="shared" si="12"/>
        <v>9.89</v>
      </c>
      <c r="G67" s="198">
        <v>2</v>
      </c>
      <c r="H67" s="199">
        <f t="shared" si="13"/>
        <v>19.78</v>
      </c>
    </row>
    <row r="68" spans="2:8" s="196" customFormat="1" ht="20.100000000000001" customHeight="1" x14ac:dyDescent="0.25">
      <c r="B68" s="216"/>
      <c r="C68" s="198">
        <v>6.3</v>
      </c>
      <c r="D68" s="198"/>
      <c r="E68" s="198">
        <v>2.2999999999999998</v>
      </c>
      <c r="F68" s="198">
        <f t="shared" si="12"/>
        <v>14.49</v>
      </c>
      <c r="G68" s="198">
        <v>2</v>
      </c>
      <c r="H68" s="199">
        <f t="shared" si="13"/>
        <v>28.98</v>
      </c>
    </row>
    <row r="69" spans="2:8" s="196" customFormat="1" ht="27.95" customHeight="1" x14ac:dyDescent="0.25">
      <c r="B69" s="197"/>
      <c r="C69" s="198"/>
      <c r="D69" s="198"/>
      <c r="E69" s="198"/>
      <c r="F69" s="198"/>
      <c r="G69" s="198"/>
      <c r="H69" s="199"/>
    </row>
    <row r="70" spans="2:8" ht="15" customHeight="1" x14ac:dyDescent="0.25">
      <c r="B70" s="431" t="s">
        <v>115</v>
      </c>
      <c r="C70" s="432"/>
      <c r="D70" s="432"/>
      <c r="E70" s="432"/>
      <c r="F70" s="432"/>
      <c r="G70" s="433"/>
      <c r="H70" s="200">
        <f>SUM(H15:H69)</f>
        <v>8335.5999999999985</v>
      </c>
    </row>
    <row r="71" spans="2:8" ht="16.5" customHeight="1" thickBot="1" x14ac:dyDescent="0.3">
      <c r="B71" s="434" t="s">
        <v>90</v>
      </c>
      <c r="C71" s="435"/>
      <c r="D71" s="435"/>
      <c r="E71" s="435"/>
      <c r="F71" s="435"/>
      <c r="G71" s="436"/>
      <c r="H71" s="201">
        <f>H70</f>
        <v>8335.5999999999985</v>
      </c>
    </row>
    <row r="72" spans="2:8" ht="12.75" customHeight="1" x14ac:dyDescent="0.25">
      <c r="B72" s="202"/>
      <c r="C72" s="202"/>
      <c r="D72" s="203"/>
      <c r="E72" s="203"/>
      <c r="F72" s="203"/>
      <c r="G72" s="203"/>
      <c r="H72" s="203"/>
    </row>
    <row r="73" spans="2:8" ht="12.75" customHeight="1" thickBot="1" x14ac:dyDescent="0.3">
      <c r="B73" s="202"/>
      <c r="C73" s="202"/>
      <c r="D73" s="203"/>
      <c r="E73" s="203"/>
      <c r="F73" s="203"/>
      <c r="G73" s="203"/>
      <c r="H73" s="203"/>
    </row>
    <row r="74" spans="2:8" ht="12.75" customHeight="1" thickBot="1" x14ac:dyDescent="0.3">
      <c r="B74" s="437" t="s">
        <v>117</v>
      </c>
      <c r="C74" s="438"/>
      <c r="D74" s="438"/>
      <c r="E74" s="438"/>
      <c r="F74" s="438"/>
      <c r="G74" s="438"/>
      <c r="H74" s="439"/>
    </row>
    <row r="75" spans="2:8" ht="409.5" customHeight="1" x14ac:dyDescent="0.25">
      <c r="B75" s="440"/>
      <c r="C75" s="263"/>
      <c r="D75" s="263"/>
      <c r="E75" s="263"/>
      <c r="F75" s="263"/>
      <c r="G75" s="263"/>
      <c r="H75" s="441"/>
    </row>
    <row r="76" spans="2:8" ht="68.25" customHeight="1" thickBot="1" x14ac:dyDescent="0.3">
      <c r="B76" s="442"/>
      <c r="C76" s="443"/>
      <c r="D76" s="443"/>
      <c r="E76" s="443"/>
      <c r="F76" s="443"/>
      <c r="G76" s="443"/>
      <c r="H76" s="444"/>
    </row>
    <row r="77" spans="2:8" ht="12.75" customHeight="1" x14ac:dyDescent="0.25"/>
    <row r="78" spans="2:8" ht="12.75" customHeight="1" x14ac:dyDescent="0.25"/>
    <row r="79" spans="2:8" ht="12.75" customHeight="1" x14ac:dyDescent="0.25"/>
    <row r="80" spans="2:8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70:G70"/>
    <mergeCell ref="B71:G71"/>
    <mergeCell ref="B74:H74"/>
    <mergeCell ref="B75:H7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77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F6D72-ED5E-4414-B00A-8F9C23C64729}">
  <sheetPr codeName="Hoja29">
    <tabColor rgb="FF92D050"/>
    <pageSetUpPr fitToPage="1"/>
  </sheetPr>
  <dimension ref="A1:M51"/>
  <sheetViews>
    <sheetView zoomScale="80" zoomScaleNormal="80" workbookViewId="0">
      <selection activeCell="C8" sqref="C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263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81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178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179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171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>
        <v>0.6</v>
      </c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 t="s">
        <v>176</v>
      </c>
      <c r="C15" s="165" t="s">
        <v>253</v>
      </c>
      <c r="D15" s="166" t="s">
        <v>161</v>
      </c>
      <c r="E15" s="167"/>
      <c r="F15" s="220">
        <f>4*J13</f>
        <v>2.4</v>
      </c>
      <c r="G15" s="167">
        <f t="shared" ref="G15:G16" si="0">F15*E15</f>
        <v>0</v>
      </c>
      <c r="H15" s="368"/>
    </row>
    <row r="16" spans="1:13" ht="15.75" thickBot="1" x14ac:dyDescent="0.3">
      <c r="A16" s="365"/>
      <c r="B16" s="164"/>
      <c r="C16" s="169"/>
      <c r="D16" s="170"/>
      <c r="E16" s="171"/>
      <c r="F16" s="172"/>
      <c r="G16" s="171">
        <f t="shared" si="0"/>
        <v>0</v>
      </c>
      <c r="H16" s="368"/>
    </row>
    <row r="17" spans="1:11" ht="15.75" thickBot="1" x14ac:dyDescent="0.3">
      <c r="A17" s="365"/>
      <c r="B17" s="344" t="s">
        <v>14</v>
      </c>
      <c r="C17" s="345"/>
      <c r="D17" s="345"/>
      <c r="E17" s="345"/>
      <c r="F17" s="345"/>
      <c r="G17" s="173">
        <f>SUM(G15:G16)</f>
        <v>0</v>
      </c>
      <c r="H17" s="368"/>
    </row>
    <row r="18" spans="1:11" ht="15.75" thickBot="1" x14ac:dyDescent="0.3">
      <c r="A18" s="365"/>
      <c r="B18" s="352"/>
      <c r="C18" s="352"/>
      <c r="D18" s="352"/>
      <c r="E18" s="352"/>
      <c r="F18" s="352"/>
      <c r="G18" s="352"/>
      <c r="H18" s="368"/>
    </row>
    <row r="19" spans="1:11" ht="15.75" thickBot="1" x14ac:dyDescent="0.3">
      <c r="A19" s="365"/>
      <c r="B19" s="349" t="s">
        <v>1</v>
      </c>
      <c r="C19" s="350"/>
      <c r="D19" s="350"/>
      <c r="E19" s="350"/>
      <c r="F19" s="350"/>
      <c r="G19" s="351"/>
      <c r="H19" s="368"/>
    </row>
    <row r="20" spans="1:11" ht="15.75" thickBot="1" x14ac:dyDescent="0.3">
      <c r="A20" s="365"/>
      <c r="B20" s="163" t="s">
        <v>75</v>
      </c>
      <c r="C20" s="6" t="s">
        <v>4</v>
      </c>
      <c r="D20" s="7" t="s">
        <v>5</v>
      </c>
      <c r="E20" s="7" t="s">
        <v>6</v>
      </c>
      <c r="F20" s="7" t="s">
        <v>7</v>
      </c>
      <c r="G20" s="8" t="s">
        <v>8</v>
      </c>
      <c r="H20" s="368"/>
    </row>
    <row r="21" spans="1:11" s="156" customFormat="1" x14ac:dyDescent="0.25">
      <c r="A21" s="365"/>
      <c r="B21" s="204" t="s">
        <v>130</v>
      </c>
      <c r="C21" s="205" t="s">
        <v>250</v>
      </c>
      <c r="D21" s="204" t="s">
        <v>13</v>
      </c>
      <c r="E21" s="206">
        <f>$G$29</f>
        <v>0</v>
      </c>
      <c r="F21" s="222">
        <v>0.03</v>
      </c>
      <c r="G21" s="167">
        <f t="shared" ref="G21:G22" si="1">F21*E21</f>
        <v>0</v>
      </c>
      <c r="H21" s="368"/>
      <c r="J21" s="208"/>
      <c r="K21" s="208"/>
    </row>
    <row r="22" spans="1:11" ht="15.75" thickBot="1" x14ac:dyDescent="0.3">
      <c r="A22" s="365"/>
      <c r="B22" s="170"/>
      <c r="C22" s="169"/>
      <c r="D22" s="170"/>
      <c r="E22" s="171"/>
      <c r="F22" s="175"/>
      <c r="G22" s="171">
        <f t="shared" si="1"/>
        <v>0</v>
      </c>
      <c r="H22" s="368"/>
    </row>
    <row r="23" spans="1:11" ht="15.75" thickBot="1" x14ac:dyDescent="0.3">
      <c r="A23" s="365"/>
      <c r="B23" s="344" t="s">
        <v>11</v>
      </c>
      <c r="C23" s="345"/>
      <c r="D23" s="345"/>
      <c r="E23" s="345"/>
      <c r="F23" s="345"/>
      <c r="G23" s="173">
        <f>SUM(G21:G22)</f>
        <v>0</v>
      </c>
      <c r="H23" s="368"/>
    </row>
    <row r="24" spans="1:11" ht="15.75" thickBot="1" x14ac:dyDescent="0.3">
      <c r="A24" s="365"/>
      <c r="B24" s="363"/>
      <c r="C24" s="363"/>
      <c r="D24" s="363"/>
      <c r="E24" s="363"/>
      <c r="F24" s="363"/>
      <c r="G24" s="363"/>
      <c r="H24" s="368"/>
    </row>
    <row r="25" spans="1:11" ht="15.75" thickBot="1" x14ac:dyDescent="0.3">
      <c r="A25" s="365"/>
      <c r="B25" s="349" t="s">
        <v>105</v>
      </c>
      <c r="C25" s="350"/>
      <c r="D25" s="350"/>
      <c r="E25" s="350"/>
      <c r="F25" s="350"/>
      <c r="G25" s="351"/>
      <c r="H25" s="368"/>
    </row>
    <row r="26" spans="1:11" ht="15.75" thickBot="1" x14ac:dyDescent="0.3">
      <c r="A26" s="365"/>
      <c r="B26" s="163" t="s">
        <v>75</v>
      </c>
      <c r="C26" s="6" t="s">
        <v>4</v>
      </c>
      <c r="D26" s="7" t="s">
        <v>5</v>
      </c>
      <c r="E26" s="7" t="s">
        <v>6</v>
      </c>
      <c r="F26" s="7" t="s">
        <v>7</v>
      </c>
      <c r="G26" s="8" t="s">
        <v>8</v>
      </c>
      <c r="H26" s="368"/>
    </row>
    <row r="27" spans="1:11" ht="30" x14ac:dyDescent="0.25">
      <c r="A27" s="365"/>
      <c r="B27" s="166" t="s">
        <v>177</v>
      </c>
      <c r="C27" s="165" t="s">
        <v>254</v>
      </c>
      <c r="D27" s="166" t="s">
        <v>252</v>
      </c>
      <c r="E27" s="167"/>
      <c r="F27" s="166">
        <f>0.6*J13</f>
        <v>0.36</v>
      </c>
      <c r="G27" s="167">
        <f>F27*E27</f>
        <v>0</v>
      </c>
      <c r="H27" s="368"/>
    </row>
    <row r="28" spans="1:11" ht="30" customHeight="1" thickBot="1" x14ac:dyDescent="0.3">
      <c r="A28" s="365"/>
      <c r="B28" s="170"/>
      <c r="C28" s="169"/>
      <c r="D28" s="170"/>
      <c r="E28" s="171"/>
      <c r="F28" s="172"/>
      <c r="G28" s="171">
        <f>F28*E28</f>
        <v>0</v>
      </c>
      <c r="H28" s="368"/>
    </row>
    <row r="29" spans="1:11" ht="15.75" thickBot="1" x14ac:dyDescent="0.3">
      <c r="A29" s="365"/>
      <c r="B29" s="344" t="s">
        <v>10</v>
      </c>
      <c r="C29" s="345"/>
      <c r="D29" s="345"/>
      <c r="E29" s="345"/>
      <c r="F29" s="345"/>
      <c r="G29" s="173">
        <f>SUM(G27:G28)</f>
        <v>0</v>
      </c>
      <c r="H29" s="368"/>
      <c r="J29" s="177"/>
    </row>
    <row r="30" spans="1:11" ht="15.75" thickBot="1" x14ac:dyDescent="0.3">
      <c r="A30" s="365"/>
      <c r="B30" s="363"/>
      <c r="C30" s="363"/>
      <c r="D30" s="363"/>
      <c r="E30" s="363"/>
      <c r="F30" s="363"/>
      <c r="G30" s="363"/>
      <c r="H30" s="368"/>
    </row>
    <row r="31" spans="1:11" ht="15.75" thickBot="1" x14ac:dyDescent="0.3">
      <c r="A31" s="365"/>
      <c r="B31" s="349" t="s">
        <v>3</v>
      </c>
      <c r="C31" s="350"/>
      <c r="D31" s="350"/>
      <c r="E31" s="350"/>
      <c r="F31" s="350"/>
      <c r="G31" s="351"/>
      <c r="H31" s="368"/>
    </row>
    <row r="32" spans="1:11" ht="15.75" thickBot="1" x14ac:dyDescent="0.3">
      <c r="A32" s="365"/>
      <c r="B32" s="163" t="s">
        <v>75</v>
      </c>
      <c r="C32" s="6" t="s">
        <v>4</v>
      </c>
      <c r="D32" s="7" t="s">
        <v>5</v>
      </c>
      <c r="E32" s="7" t="s">
        <v>6</v>
      </c>
      <c r="F32" s="7" t="s">
        <v>7</v>
      </c>
      <c r="G32" s="8" t="s">
        <v>8</v>
      </c>
      <c r="H32" s="368"/>
    </row>
    <row r="33" spans="1:8" x14ac:dyDescent="0.25">
      <c r="A33" s="365"/>
      <c r="B33" s="166"/>
      <c r="C33" s="165"/>
      <c r="D33" s="166"/>
      <c r="E33" s="167"/>
      <c r="F33" s="210"/>
      <c r="G33" s="167"/>
      <c r="H33" s="368"/>
    </row>
    <row r="34" spans="1:8" ht="15.75" thickBot="1" x14ac:dyDescent="0.3">
      <c r="A34" s="365"/>
      <c r="B34" s="170"/>
      <c r="C34" s="169"/>
      <c r="D34" s="170"/>
      <c r="E34" s="171"/>
      <c r="F34" s="172"/>
      <c r="G34" s="171">
        <f>F34*E34</f>
        <v>0</v>
      </c>
      <c r="H34" s="368"/>
    </row>
    <row r="35" spans="1:8" ht="15.75" thickBot="1" x14ac:dyDescent="0.3">
      <c r="A35" s="365"/>
      <c r="B35" s="344" t="s">
        <v>9</v>
      </c>
      <c r="C35" s="345"/>
      <c r="D35" s="345"/>
      <c r="E35" s="345"/>
      <c r="F35" s="345"/>
      <c r="G35" s="173">
        <f>SUM(G33:G34)</f>
        <v>0</v>
      </c>
      <c r="H35" s="368"/>
    </row>
    <row r="36" spans="1:8" ht="15.75" thickBot="1" x14ac:dyDescent="0.3">
      <c r="A36" s="365"/>
      <c r="B36" s="352"/>
      <c r="C36" s="352"/>
      <c r="D36" s="352"/>
      <c r="E36" s="352"/>
      <c r="F36" s="352"/>
      <c r="G36" s="352"/>
      <c r="H36" s="368"/>
    </row>
    <row r="37" spans="1:8" x14ac:dyDescent="0.25">
      <c r="A37" s="365"/>
      <c r="B37" s="353" t="s">
        <v>106</v>
      </c>
      <c r="C37" s="354"/>
      <c r="D37" s="354"/>
      <c r="E37" s="354"/>
      <c r="F37" s="355"/>
      <c r="G37" s="178">
        <f>ROUND(G35+G29+G23+G17,0)</f>
        <v>0</v>
      </c>
      <c r="H37" s="368"/>
    </row>
    <row r="38" spans="1:8" x14ac:dyDescent="0.25">
      <c r="A38" s="365"/>
      <c r="B38" s="356" t="s">
        <v>107</v>
      </c>
      <c r="C38" s="357"/>
      <c r="D38" s="357"/>
      <c r="E38" s="357"/>
      <c r="F38" s="179">
        <v>1</v>
      </c>
      <c r="G38" s="180">
        <f>G37*F38</f>
        <v>0</v>
      </c>
      <c r="H38" s="368"/>
    </row>
    <row r="39" spans="1:8" x14ac:dyDescent="0.25">
      <c r="A39" s="365"/>
      <c r="B39" s="356" t="s">
        <v>86</v>
      </c>
      <c r="C39" s="357"/>
      <c r="D39" s="357"/>
      <c r="E39" s="357"/>
      <c r="F39" s="181">
        <f>'AIU%'!$I$48</f>
        <v>0.15</v>
      </c>
      <c r="G39" s="180">
        <f>F39*G38</f>
        <v>0</v>
      </c>
      <c r="H39" s="368"/>
    </row>
    <row r="40" spans="1:8" x14ac:dyDescent="0.25">
      <c r="A40" s="365"/>
      <c r="B40" s="356" t="s">
        <v>87</v>
      </c>
      <c r="C40" s="357"/>
      <c r="D40" s="357"/>
      <c r="E40" s="357"/>
      <c r="F40" s="182">
        <v>0</v>
      </c>
      <c r="G40" s="180">
        <f>F40*G38</f>
        <v>0</v>
      </c>
      <c r="H40" s="368"/>
    </row>
    <row r="41" spans="1:8" x14ac:dyDescent="0.25">
      <c r="A41" s="365"/>
      <c r="B41" s="356" t="s">
        <v>88</v>
      </c>
      <c r="C41" s="357"/>
      <c r="D41" s="357"/>
      <c r="E41" s="357"/>
      <c r="F41" s="182">
        <v>0.05</v>
      </c>
      <c r="G41" s="180">
        <f>F41*G38</f>
        <v>0</v>
      </c>
      <c r="H41" s="368"/>
    </row>
    <row r="42" spans="1:8" ht="15.75" thickBot="1" x14ac:dyDescent="0.3">
      <c r="A42" s="365"/>
      <c r="B42" s="358" t="s">
        <v>89</v>
      </c>
      <c r="C42" s="359"/>
      <c r="D42" s="359"/>
      <c r="E42" s="359"/>
      <c r="F42" s="183">
        <v>0.19</v>
      </c>
      <c r="G42" s="184">
        <f>F42*G41</f>
        <v>0</v>
      </c>
      <c r="H42" s="368"/>
    </row>
    <row r="43" spans="1:8" ht="15.75" thickBot="1" x14ac:dyDescent="0.3">
      <c r="A43" s="365"/>
      <c r="B43" s="352"/>
      <c r="C43" s="352"/>
      <c r="D43" s="352"/>
      <c r="E43" s="352"/>
      <c r="F43" s="352"/>
      <c r="G43" s="352"/>
      <c r="H43" s="368"/>
    </row>
    <row r="44" spans="1:8" ht="15.75" thickBot="1" x14ac:dyDescent="0.3">
      <c r="A44" s="365"/>
      <c r="B44" s="360" t="s">
        <v>90</v>
      </c>
      <c r="C44" s="361"/>
      <c r="D44" s="361"/>
      <c r="E44" s="361"/>
      <c r="F44" s="362"/>
      <c r="G44" s="185">
        <f>G42+G41+G40+G39+G38</f>
        <v>0</v>
      </c>
      <c r="H44" s="368"/>
    </row>
    <row r="45" spans="1:8" x14ac:dyDescent="0.25">
      <c r="A45" s="365"/>
      <c r="B45" s="346"/>
      <c r="C45" s="346"/>
      <c r="D45" s="346"/>
      <c r="E45" s="346"/>
      <c r="F45" s="346"/>
      <c r="G45" s="346"/>
      <c r="H45" s="368"/>
    </row>
    <row r="46" spans="1:8" x14ac:dyDescent="0.25">
      <c r="A46" s="365"/>
      <c r="B46" s="347"/>
      <c r="C46" s="347"/>
      <c r="D46" s="347"/>
      <c r="E46" s="347"/>
      <c r="F46" s="347"/>
      <c r="G46" s="347"/>
      <c r="H46" s="368"/>
    </row>
    <row r="47" spans="1:8" ht="15.75" thickBot="1" x14ac:dyDescent="0.3">
      <c r="A47" s="366"/>
      <c r="B47" s="348"/>
      <c r="C47" s="348"/>
      <c r="D47" s="348"/>
      <c r="E47" s="348"/>
      <c r="F47" s="348"/>
      <c r="G47" s="348"/>
      <c r="H47" s="369"/>
    </row>
    <row r="48" spans="1:8" x14ac:dyDescent="0.25">
      <c r="D48" s="143"/>
    </row>
    <row r="49" spans="3:4" x14ac:dyDescent="0.25">
      <c r="C49"/>
      <c r="D49" s="143"/>
    </row>
    <row r="50" spans="3:4" x14ac:dyDescent="0.25">
      <c r="D50" s="143"/>
    </row>
    <row r="51" spans="3:4" x14ac:dyDescent="0.25">
      <c r="D51" s="143"/>
    </row>
  </sheetData>
  <mergeCells count="34">
    <mergeCell ref="A1:A47"/>
    <mergeCell ref="B1:G1"/>
    <mergeCell ref="H1:H47"/>
    <mergeCell ref="B2:F2"/>
    <mergeCell ref="K3:M3"/>
    <mergeCell ref="B4:G4"/>
    <mergeCell ref="B5:G5"/>
    <mergeCell ref="E7:G7"/>
    <mergeCell ref="E8:G8"/>
    <mergeCell ref="C9:G9"/>
    <mergeCell ref="B30:G30"/>
    <mergeCell ref="C10:G10"/>
    <mergeCell ref="C11:G11"/>
    <mergeCell ref="B12:G12"/>
    <mergeCell ref="B13:G13"/>
    <mergeCell ref="B17:F17"/>
    <mergeCell ref="B18:G18"/>
    <mergeCell ref="B19:G19"/>
    <mergeCell ref="B23:F23"/>
    <mergeCell ref="B24:G24"/>
    <mergeCell ref="B25:G25"/>
    <mergeCell ref="B29:F29"/>
    <mergeCell ref="B45:G47"/>
    <mergeCell ref="B31:G31"/>
    <mergeCell ref="B35:F35"/>
    <mergeCell ref="B36:G36"/>
    <mergeCell ref="B37:F37"/>
    <mergeCell ref="B38:E38"/>
    <mergeCell ref="B39:E39"/>
    <mergeCell ref="B40:E40"/>
    <mergeCell ref="B41:E41"/>
    <mergeCell ref="B42:E42"/>
    <mergeCell ref="B43:G43"/>
    <mergeCell ref="B44:F44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6C8B5-023E-47F4-A106-C01B8F30D93A}">
  <sheetPr codeName="Hoja30">
    <tabColor rgb="FF5B9BD5"/>
    <pageSetUpPr fitToPage="1"/>
  </sheetPr>
  <dimension ref="A1:R956"/>
  <sheetViews>
    <sheetView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260</v>
      </c>
      <c r="D7" s="414"/>
      <c r="E7" s="155" t="s">
        <v>98</v>
      </c>
      <c r="F7" s="378" t="str">
        <f>'4.02'!E8</f>
        <v>4. ACABADOS DE FACHADA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'4.02'!C9</f>
        <v>M-4.02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8" t="str">
        <f>'4.02'!C10</f>
        <v>SUMINISTRO Y APLICACION GRANIPLAST ALTA CALIDAD PARA CARTERAS COLOR BLANCO Y GRIS</v>
      </c>
      <c r="D10" s="429"/>
      <c r="E10" s="429"/>
      <c r="F10" s="429"/>
      <c r="G10" s="429"/>
      <c r="H10" s="430"/>
    </row>
    <row r="11" spans="1:18" ht="15" customHeight="1" thickBot="1" x14ac:dyDescent="0.3">
      <c r="B11" s="162" t="s">
        <v>102</v>
      </c>
      <c r="C11" s="408" t="str">
        <f>'4.02'!C11</f>
        <v>ML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ML</v>
      </c>
      <c r="G14" s="194" t="s">
        <v>114</v>
      </c>
      <c r="H14" s="195" t="s">
        <v>115</v>
      </c>
    </row>
    <row r="15" spans="1:18" s="196" customFormat="1" ht="27.95" customHeight="1" x14ac:dyDescent="0.25">
      <c r="B15" s="217" t="s">
        <v>131</v>
      </c>
      <c r="C15" s="198"/>
      <c r="D15" s="198"/>
      <c r="E15" s="198"/>
      <c r="F15" s="198"/>
      <c r="G15" s="198"/>
      <c r="H15" s="199"/>
    </row>
    <row r="16" spans="1:18" s="196" customFormat="1" ht="27.95" customHeight="1" x14ac:dyDescent="0.25">
      <c r="B16" s="216" t="s">
        <v>134</v>
      </c>
      <c r="C16" s="198">
        <v>34</v>
      </c>
      <c r="D16" s="198"/>
      <c r="E16" s="198"/>
      <c r="F16" s="198">
        <f t="shared" ref="F16:F18" si="0">ROUND(IF(C16=0,1,C16)*IF(D16=0,1,D16)*IF(E16=0,1,E16),2)</f>
        <v>34</v>
      </c>
      <c r="G16" s="198">
        <v>3</v>
      </c>
      <c r="H16" s="199">
        <f t="shared" ref="H16:H18" si="1">F16*G16</f>
        <v>102</v>
      </c>
    </row>
    <row r="17" spans="2:8" s="196" customFormat="1" ht="27.95" customHeight="1" x14ac:dyDescent="0.25">
      <c r="B17" s="216" t="s">
        <v>134</v>
      </c>
      <c r="C17" s="198">
        <v>32</v>
      </c>
      <c r="D17" s="198"/>
      <c r="E17" s="198"/>
      <c r="F17" s="198">
        <f t="shared" si="0"/>
        <v>32</v>
      </c>
      <c r="G17" s="198">
        <v>2</v>
      </c>
      <c r="H17" s="199">
        <f t="shared" si="1"/>
        <v>64</v>
      </c>
    </row>
    <row r="18" spans="2:8" s="196" customFormat="1" ht="27.95" customHeight="1" x14ac:dyDescent="0.25">
      <c r="B18" s="216" t="s">
        <v>135</v>
      </c>
      <c r="C18" s="198">
        <v>0.43</v>
      </c>
      <c r="D18" s="198"/>
      <c r="E18" s="198"/>
      <c r="F18" s="198">
        <f t="shared" si="0"/>
        <v>0.43</v>
      </c>
      <c r="G18" s="198">
        <v>6</v>
      </c>
      <c r="H18" s="199">
        <f t="shared" si="1"/>
        <v>2.58</v>
      </c>
    </row>
    <row r="19" spans="2:8" s="196" customFormat="1" ht="27.95" customHeight="1" x14ac:dyDescent="0.25">
      <c r="B19" s="217" t="s">
        <v>137</v>
      </c>
      <c r="C19" s="198"/>
      <c r="D19" s="198"/>
      <c r="E19" s="198"/>
      <c r="F19" s="198"/>
      <c r="G19" s="198"/>
      <c r="H19" s="199"/>
    </row>
    <row r="20" spans="2:8" s="196" customFormat="1" ht="27.75" customHeight="1" x14ac:dyDescent="0.25">
      <c r="B20" s="216" t="s">
        <v>134</v>
      </c>
      <c r="C20" s="198">
        <v>34</v>
      </c>
      <c r="D20" s="198"/>
      <c r="E20" s="198"/>
      <c r="F20" s="198">
        <f t="shared" ref="F20" si="2">ROUND(IF(C20=0,1,C20)*IF(D20=0,1,D20)*IF(E20=0,1,E20),2)</f>
        <v>34</v>
      </c>
      <c r="G20" s="198">
        <v>3</v>
      </c>
      <c r="H20" s="199">
        <f t="shared" ref="H20" si="3">F20*G20</f>
        <v>102</v>
      </c>
    </row>
    <row r="21" spans="2:8" s="196" customFormat="1" ht="27.95" customHeight="1" x14ac:dyDescent="0.25">
      <c r="B21" s="216"/>
      <c r="C21" s="198"/>
      <c r="D21" s="198"/>
      <c r="E21" s="198"/>
      <c r="F21" s="198"/>
      <c r="G21" s="198"/>
      <c r="H21" s="199"/>
    </row>
    <row r="22" spans="2:8" s="196" customFormat="1" ht="27.95" customHeight="1" x14ac:dyDescent="0.25">
      <c r="B22" s="217" t="s">
        <v>141</v>
      </c>
      <c r="C22" s="198"/>
      <c r="D22" s="198"/>
      <c r="E22" s="198"/>
      <c r="F22" s="198"/>
      <c r="G22" s="198"/>
      <c r="H22" s="199"/>
    </row>
    <row r="23" spans="2:8" s="196" customFormat="1" ht="27.95" customHeight="1" x14ac:dyDescent="0.25">
      <c r="B23" s="216" t="s">
        <v>134</v>
      </c>
      <c r="C23" s="198">
        <v>25</v>
      </c>
      <c r="D23" s="198"/>
      <c r="E23" s="198"/>
      <c r="F23" s="198">
        <f t="shared" ref="F23:F24" si="4">ROUND(IF(C23=0,1,C23)*IF(D23=0,1,D23)*IF(E23=0,1,E23),2)</f>
        <v>25</v>
      </c>
      <c r="G23" s="198">
        <v>4</v>
      </c>
      <c r="H23" s="199">
        <f t="shared" ref="H23:H24" si="5">F23*G23</f>
        <v>100</v>
      </c>
    </row>
    <row r="24" spans="2:8" s="196" customFormat="1" ht="27.95" customHeight="1" x14ac:dyDescent="0.25">
      <c r="B24" s="216" t="s">
        <v>135</v>
      </c>
      <c r="C24" s="198">
        <v>13.5</v>
      </c>
      <c r="D24" s="198"/>
      <c r="E24" s="198"/>
      <c r="F24" s="198">
        <f t="shared" si="4"/>
        <v>13.5</v>
      </c>
      <c r="G24" s="198">
        <v>5</v>
      </c>
      <c r="H24" s="199">
        <f t="shared" si="5"/>
        <v>67.5</v>
      </c>
    </row>
    <row r="25" spans="2:8" s="196" customFormat="1" ht="27.95" customHeight="1" x14ac:dyDescent="0.25">
      <c r="B25" s="197"/>
      <c r="C25" s="198"/>
      <c r="D25" s="198"/>
      <c r="E25" s="198"/>
      <c r="F25" s="198"/>
      <c r="G25" s="198"/>
      <c r="H25" s="199"/>
    </row>
    <row r="26" spans="2:8" ht="15" customHeight="1" x14ac:dyDescent="0.25">
      <c r="B26" s="431" t="s">
        <v>115</v>
      </c>
      <c r="C26" s="432"/>
      <c r="D26" s="432"/>
      <c r="E26" s="432"/>
      <c r="F26" s="432"/>
      <c r="G26" s="433"/>
      <c r="H26" s="200">
        <f>SUM(H15:H25)</f>
        <v>438.08000000000004</v>
      </c>
    </row>
    <row r="27" spans="2:8" ht="16.5" customHeight="1" thickBot="1" x14ac:dyDescent="0.3">
      <c r="B27" s="434" t="s">
        <v>90</v>
      </c>
      <c r="C27" s="435"/>
      <c r="D27" s="435"/>
      <c r="E27" s="435"/>
      <c r="F27" s="435"/>
      <c r="G27" s="436"/>
      <c r="H27" s="201">
        <f>H26</f>
        <v>438.08000000000004</v>
      </c>
    </row>
    <row r="28" spans="2:8" ht="12.75" customHeight="1" x14ac:dyDescent="0.25">
      <c r="B28" s="202"/>
      <c r="C28" s="202"/>
      <c r="D28" s="203"/>
      <c r="E28" s="203"/>
      <c r="F28" s="203"/>
      <c r="G28" s="203"/>
      <c r="H28" s="203"/>
    </row>
    <row r="29" spans="2:8" ht="12.75" customHeight="1" thickBot="1" x14ac:dyDescent="0.3">
      <c r="B29" s="202"/>
      <c r="C29" s="202"/>
      <c r="D29" s="203"/>
      <c r="E29" s="203"/>
      <c r="F29" s="203"/>
      <c r="G29" s="203"/>
      <c r="H29" s="203"/>
    </row>
    <row r="30" spans="2:8" ht="12.75" customHeight="1" thickBot="1" x14ac:dyDescent="0.3">
      <c r="B30" s="437" t="s">
        <v>117</v>
      </c>
      <c r="C30" s="438"/>
      <c r="D30" s="438"/>
      <c r="E30" s="438"/>
      <c r="F30" s="438"/>
      <c r="G30" s="438"/>
      <c r="H30" s="439"/>
    </row>
    <row r="31" spans="2:8" ht="409.5" customHeight="1" x14ac:dyDescent="0.25">
      <c r="B31" s="440"/>
      <c r="C31" s="263"/>
      <c r="D31" s="263"/>
      <c r="E31" s="263"/>
      <c r="F31" s="263"/>
      <c r="G31" s="263"/>
      <c r="H31" s="441"/>
    </row>
    <row r="32" spans="2:8" ht="68.25" customHeight="1" thickBot="1" x14ac:dyDescent="0.3">
      <c r="B32" s="442"/>
      <c r="C32" s="443"/>
      <c r="D32" s="443"/>
      <c r="E32" s="443"/>
      <c r="F32" s="443"/>
      <c r="G32" s="443"/>
      <c r="H32" s="444"/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6:G26"/>
    <mergeCell ref="B27:G27"/>
    <mergeCell ref="B30:H30"/>
    <mergeCell ref="B31:H32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3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981D-8079-4C8F-A55C-C5C46FB540AA}">
  <sheetPr codeName="Hoja31">
    <tabColor rgb="FF92D050"/>
    <pageSetUpPr fitToPage="1"/>
  </sheetPr>
  <dimension ref="A1:M52"/>
  <sheetViews>
    <sheetView zoomScale="80" zoomScaleNormal="80" workbookViewId="0">
      <selection activeCell="C8" sqref="C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260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81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180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181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171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/>
      <c r="D15" s="166"/>
      <c r="E15" s="167"/>
      <c r="F15" s="220"/>
      <c r="G15" s="167"/>
      <c r="H15" s="368"/>
    </row>
    <row r="16" spans="1:13" ht="15.75" thickBot="1" x14ac:dyDescent="0.3">
      <c r="A16" s="365"/>
      <c r="B16" s="164"/>
      <c r="C16" s="169"/>
      <c r="D16" s="170"/>
      <c r="E16" s="171"/>
      <c r="F16" s="172"/>
      <c r="G16" s="171">
        <f t="shared" ref="G16" si="0">F16*E16</f>
        <v>0</v>
      </c>
      <c r="H16" s="368"/>
    </row>
    <row r="17" spans="1:11" ht="15.75" thickBot="1" x14ac:dyDescent="0.3">
      <c r="A17" s="365"/>
      <c r="B17" s="344" t="s">
        <v>14</v>
      </c>
      <c r="C17" s="345"/>
      <c r="D17" s="345"/>
      <c r="E17" s="345"/>
      <c r="F17" s="345"/>
      <c r="G17" s="173">
        <f>SUM(G15:G16)</f>
        <v>0</v>
      </c>
      <c r="H17" s="368"/>
    </row>
    <row r="18" spans="1:11" ht="15.75" thickBot="1" x14ac:dyDescent="0.3">
      <c r="A18" s="365"/>
      <c r="B18" s="352"/>
      <c r="C18" s="352"/>
      <c r="D18" s="352"/>
      <c r="E18" s="352"/>
      <c r="F18" s="352"/>
      <c r="G18" s="352"/>
      <c r="H18" s="368"/>
    </row>
    <row r="19" spans="1:11" ht="15.75" thickBot="1" x14ac:dyDescent="0.3">
      <c r="A19" s="365"/>
      <c r="B19" s="349" t="s">
        <v>1</v>
      </c>
      <c r="C19" s="350"/>
      <c r="D19" s="350"/>
      <c r="E19" s="350"/>
      <c r="F19" s="350"/>
      <c r="G19" s="351"/>
      <c r="H19" s="368"/>
    </row>
    <row r="20" spans="1:11" ht="15.75" thickBot="1" x14ac:dyDescent="0.3">
      <c r="A20" s="365"/>
      <c r="B20" s="163" t="s">
        <v>75</v>
      </c>
      <c r="C20" s="6" t="s">
        <v>4</v>
      </c>
      <c r="D20" s="7" t="s">
        <v>5</v>
      </c>
      <c r="E20" s="7" t="s">
        <v>6</v>
      </c>
      <c r="F20" s="7" t="s">
        <v>7</v>
      </c>
      <c r="G20" s="8" t="s">
        <v>8</v>
      </c>
      <c r="H20" s="368"/>
    </row>
    <row r="21" spans="1:11" s="156" customFormat="1" x14ac:dyDescent="0.25">
      <c r="A21" s="365"/>
      <c r="B21" s="204" t="s">
        <v>130</v>
      </c>
      <c r="C21" s="205" t="s">
        <v>250</v>
      </c>
      <c r="D21" s="204" t="s">
        <v>13</v>
      </c>
      <c r="E21" s="206">
        <f>$G$30</f>
        <v>0</v>
      </c>
      <c r="F21" s="222">
        <v>0.03</v>
      </c>
      <c r="G21" s="167">
        <f t="shared" ref="G21:G23" si="1">F21*E21</f>
        <v>0</v>
      </c>
      <c r="H21" s="368"/>
      <c r="J21" s="208"/>
      <c r="K21" s="208"/>
    </row>
    <row r="22" spans="1:11" s="156" customFormat="1" x14ac:dyDescent="0.25">
      <c r="A22" s="365"/>
      <c r="B22" s="223"/>
      <c r="C22" s="224" t="s">
        <v>182</v>
      </c>
      <c r="D22" s="223" t="s">
        <v>128</v>
      </c>
      <c r="E22" s="225"/>
      <c r="F22" s="226">
        <v>0.03</v>
      </c>
      <c r="G22" s="171">
        <f t="shared" si="1"/>
        <v>0</v>
      </c>
      <c r="H22" s="368"/>
      <c r="J22" s="208"/>
      <c r="K22" s="208"/>
    </row>
    <row r="23" spans="1:11" ht="15.75" thickBot="1" x14ac:dyDescent="0.3">
      <c r="A23" s="365"/>
      <c r="B23" s="170"/>
      <c r="C23" s="169"/>
      <c r="D23" s="170"/>
      <c r="E23" s="171"/>
      <c r="F23" s="175"/>
      <c r="G23" s="171">
        <f t="shared" si="1"/>
        <v>0</v>
      </c>
      <c r="H23" s="368"/>
    </row>
    <row r="24" spans="1:11" ht="15.75" thickBot="1" x14ac:dyDescent="0.3">
      <c r="A24" s="365"/>
      <c r="B24" s="344" t="s">
        <v>11</v>
      </c>
      <c r="C24" s="345"/>
      <c r="D24" s="345"/>
      <c r="E24" s="345"/>
      <c r="F24" s="345"/>
      <c r="G24" s="173">
        <f>SUM(G21:G23)</f>
        <v>0</v>
      </c>
      <c r="H24" s="368"/>
    </row>
    <row r="25" spans="1:11" ht="15.75" thickBot="1" x14ac:dyDescent="0.3">
      <c r="A25" s="365"/>
      <c r="B25" s="363"/>
      <c r="C25" s="363"/>
      <c r="D25" s="363"/>
      <c r="E25" s="363"/>
      <c r="F25" s="363"/>
      <c r="G25" s="363"/>
      <c r="H25" s="368"/>
    </row>
    <row r="26" spans="1:11" ht="15.75" thickBot="1" x14ac:dyDescent="0.3">
      <c r="A26" s="365"/>
      <c r="B26" s="349" t="s">
        <v>105</v>
      </c>
      <c r="C26" s="350"/>
      <c r="D26" s="350"/>
      <c r="E26" s="350"/>
      <c r="F26" s="350"/>
      <c r="G26" s="351"/>
      <c r="H26" s="368"/>
    </row>
    <row r="27" spans="1:11" ht="15.75" thickBot="1" x14ac:dyDescent="0.3">
      <c r="A27" s="365"/>
      <c r="B27" s="163" t="s">
        <v>75</v>
      </c>
      <c r="C27" s="6" t="s">
        <v>4</v>
      </c>
      <c r="D27" s="7" t="s">
        <v>5</v>
      </c>
      <c r="E27" s="7" t="s">
        <v>6</v>
      </c>
      <c r="F27" s="7" t="s">
        <v>7</v>
      </c>
      <c r="G27" s="8" t="s">
        <v>8</v>
      </c>
      <c r="H27" s="368"/>
    </row>
    <row r="28" spans="1:11" ht="30" x14ac:dyDescent="0.25">
      <c r="A28" s="365"/>
      <c r="B28" s="166" t="s">
        <v>177</v>
      </c>
      <c r="C28" s="165" t="s">
        <v>254</v>
      </c>
      <c r="D28" s="166" t="s">
        <v>252</v>
      </c>
      <c r="E28" s="167"/>
      <c r="F28" s="166">
        <v>0.3</v>
      </c>
      <c r="G28" s="167">
        <f>F28*E28</f>
        <v>0</v>
      </c>
      <c r="H28" s="368"/>
    </row>
    <row r="29" spans="1:11" ht="30" customHeight="1" thickBot="1" x14ac:dyDescent="0.3">
      <c r="A29" s="365"/>
      <c r="B29" s="170"/>
      <c r="C29" s="169"/>
      <c r="D29" s="170"/>
      <c r="E29" s="171"/>
      <c r="F29" s="172"/>
      <c r="G29" s="171">
        <f>F29*E29</f>
        <v>0</v>
      </c>
      <c r="H29" s="368"/>
    </row>
    <row r="30" spans="1:11" ht="15.75" thickBot="1" x14ac:dyDescent="0.3">
      <c r="A30" s="365"/>
      <c r="B30" s="344" t="s">
        <v>10</v>
      </c>
      <c r="C30" s="345"/>
      <c r="D30" s="345"/>
      <c r="E30" s="345"/>
      <c r="F30" s="345"/>
      <c r="G30" s="173">
        <f>SUM(G28:G29)</f>
        <v>0</v>
      </c>
      <c r="H30" s="368"/>
      <c r="J30" s="177"/>
    </row>
    <row r="31" spans="1:11" ht="15.75" thickBot="1" x14ac:dyDescent="0.3">
      <c r="A31" s="365"/>
      <c r="B31" s="363"/>
      <c r="C31" s="363"/>
      <c r="D31" s="363"/>
      <c r="E31" s="363"/>
      <c r="F31" s="363"/>
      <c r="G31" s="363"/>
      <c r="H31" s="368"/>
    </row>
    <row r="32" spans="1:11" ht="15.75" thickBot="1" x14ac:dyDescent="0.3">
      <c r="A32" s="365"/>
      <c r="B32" s="349" t="s">
        <v>3</v>
      </c>
      <c r="C32" s="350"/>
      <c r="D32" s="350"/>
      <c r="E32" s="350"/>
      <c r="F32" s="350"/>
      <c r="G32" s="351"/>
      <c r="H32" s="368"/>
    </row>
    <row r="33" spans="1:8" ht="15.75" thickBot="1" x14ac:dyDescent="0.3">
      <c r="A33" s="365"/>
      <c r="B33" s="163" t="s">
        <v>75</v>
      </c>
      <c r="C33" s="6" t="s">
        <v>4</v>
      </c>
      <c r="D33" s="7" t="s">
        <v>5</v>
      </c>
      <c r="E33" s="7" t="s">
        <v>6</v>
      </c>
      <c r="F33" s="7" t="s">
        <v>7</v>
      </c>
      <c r="G33" s="8" t="s">
        <v>8</v>
      </c>
      <c r="H33" s="368"/>
    </row>
    <row r="34" spans="1:8" x14ac:dyDescent="0.25">
      <c r="A34" s="365"/>
      <c r="B34" s="166"/>
      <c r="C34" s="165"/>
      <c r="D34" s="166"/>
      <c r="E34" s="167"/>
      <c r="F34" s="210"/>
      <c r="G34" s="167"/>
      <c r="H34" s="368"/>
    </row>
    <row r="35" spans="1:8" ht="15.75" thickBot="1" x14ac:dyDescent="0.3">
      <c r="A35" s="365"/>
      <c r="B35" s="170"/>
      <c r="C35" s="169"/>
      <c r="D35" s="170"/>
      <c r="E35" s="171"/>
      <c r="F35" s="172"/>
      <c r="G35" s="171">
        <f>F35*E35</f>
        <v>0</v>
      </c>
      <c r="H35" s="368"/>
    </row>
    <row r="36" spans="1:8" ht="15.75" thickBot="1" x14ac:dyDescent="0.3">
      <c r="A36" s="365"/>
      <c r="B36" s="344" t="s">
        <v>9</v>
      </c>
      <c r="C36" s="345"/>
      <c r="D36" s="345"/>
      <c r="E36" s="345"/>
      <c r="F36" s="345"/>
      <c r="G36" s="173">
        <f>SUM(G34:G35)</f>
        <v>0</v>
      </c>
      <c r="H36" s="368"/>
    </row>
    <row r="37" spans="1:8" ht="15.75" thickBot="1" x14ac:dyDescent="0.3">
      <c r="A37" s="365"/>
      <c r="B37" s="352"/>
      <c r="C37" s="352"/>
      <c r="D37" s="352"/>
      <c r="E37" s="352"/>
      <c r="F37" s="352"/>
      <c r="G37" s="352"/>
      <c r="H37" s="368"/>
    </row>
    <row r="38" spans="1:8" x14ac:dyDescent="0.25">
      <c r="A38" s="365"/>
      <c r="B38" s="353" t="s">
        <v>106</v>
      </c>
      <c r="C38" s="354"/>
      <c r="D38" s="354"/>
      <c r="E38" s="354"/>
      <c r="F38" s="355"/>
      <c r="G38" s="178">
        <f>ROUND(G36+G30+G24+G17,0)</f>
        <v>0</v>
      </c>
      <c r="H38" s="368"/>
    </row>
    <row r="39" spans="1:8" x14ac:dyDescent="0.25">
      <c r="A39" s="365"/>
      <c r="B39" s="356" t="s">
        <v>107</v>
      </c>
      <c r="C39" s="357"/>
      <c r="D39" s="357"/>
      <c r="E39" s="357"/>
      <c r="F39" s="179">
        <v>1</v>
      </c>
      <c r="G39" s="180">
        <f>G38*F39</f>
        <v>0</v>
      </c>
      <c r="H39" s="368"/>
    </row>
    <row r="40" spans="1:8" x14ac:dyDescent="0.25">
      <c r="A40" s="365"/>
      <c r="B40" s="356" t="s">
        <v>86</v>
      </c>
      <c r="C40" s="357"/>
      <c r="D40" s="357"/>
      <c r="E40" s="357"/>
      <c r="F40" s="181">
        <f>'AIU%'!$I$48</f>
        <v>0.15</v>
      </c>
      <c r="G40" s="180">
        <f>F40*G39</f>
        <v>0</v>
      </c>
      <c r="H40" s="368"/>
    </row>
    <row r="41" spans="1:8" x14ac:dyDescent="0.25">
      <c r="A41" s="365"/>
      <c r="B41" s="356" t="s">
        <v>87</v>
      </c>
      <c r="C41" s="357"/>
      <c r="D41" s="357"/>
      <c r="E41" s="357"/>
      <c r="F41" s="182">
        <v>0</v>
      </c>
      <c r="G41" s="180">
        <f>F41*G39</f>
        <v>0</v>
      </c>
      <c r="H41" s="368"/>
    </row>
    <row r="42" spans="1:8" x14ac:dyDescent="0.25">
      <c r="A42" s="365"/>
      <c r="B42" s="356" t="s">
        <v>88</v>
      </c>
      <c r="C42" s="357"/>
      <c r="D42" s="357"/>
      <c r="E42" s="357"/>
      <c r="F42" s="182">
        <v>0.05</v>
      </c>
      <c r="G42" s="180">
        <f>F42*G39</f>
        <v>0</v>
      </c>
      <c r="H42" s="368"/>
    </row>
    <row r="43" spans="1:8" ht="15.75" thickBot="1" x14ac:dyDescent="0.3">
      <c r="A43" s="365"/>
      <c r="B43" s="358" t="s">
        <v>89</v>
      </c>
      <c r="C43" s="359"/>
      <c r="D43" s="359"/>
      <c r="E43" s="359"/>
      <c r="F43" s="183">
        <v>0.19</v>
      </c>
      <c r="G43" s="184">
        <f>F43*G42</f>
        <v>0</v>
      </c>
      <c r="H43" s="368"/>
    </row>
    <row r="44" spans="1:8" ht="15.75" thickBot="1" x14ac:dyDescent="0.3">
      <c r="A44" s="365"/>
      <c r="B44" s="352"/>
      <c r="C44" s="352"/>
      <c r="D44" s="352"/>
      <c r="E44" s="352"/>
      <c r="F44" s="352"/>
      <c r="G44" s="352"/>
      <c r="H44" s="368"/>
    </row>
    <row r="45" spans="1:8" ht="15.75" thickBot="1" x14ac:dyDescent="0.3">
      <c r="A45" s="365"/>
      <c r="B45" s="360" t="s">
        <v>90</v>
      </c>
      <c r="C45" s="361"/>
      <c r="D45" s="361"/>
      <c r="E45" s="361"/>
      <c r="F45" s="362"/>
      <c r="G45" s="185">
        <f>G43+G42+G41+G40+G39</f>
        <v>0</v>
      </c>
      <c r="H45" s="368"/>
    </row>
    <row r="46" spans="1:8" x14ac:dyDescent="0.25">
      <c r="A46" s="365"/>
      <c r="B46" s="346"/>
      <c r="C46" s="346"/>
      <c r="D46" s="346"/>
      <c r="E46" s="346"/>
      <c r="F46" s="346"/>
      <c r="G46" s="346"/>
      <c r="H46" s="368"/>
    </row>
    <row r="47" spans="1:8" x14ac:dyDescent="0.25">
      <c r="A47" s="365"/>
      <c r="B47" s="347"/>
      <c r="C47" s="347"/>
      <c r="D47" s="347"/>
      <c r="E47" s="347"/>
      <c r="F47" s="347"/>
      <c r="G47" s="347"/>
      <c r="H47" s="368"/>
    </row>
    <row r="48" spans="1:8" ht="15.75" thickBot="1" x14ac:dyDescent="0.3">
      <c r="A48" s="366"/>
      <c r="B48" s="348"/>
      <c r="C48" s="348"/>
      <c r="D48" s="348"/>
      <c r="E48" s="348"/>
      <c r="F48" s="348"/>
      <c r="G48" s="348"/>
      <c r="H48" s="369"/>
    </row>
    <row r="49" spans="3:4" x14ac:dyDescent="0.25">
      <c r="D49" s="143"/>
    </row>
    <row r="50" spans="3:4" x14ac:dyDescent="0.25">
      <c r="C50"/>
      <c r="D50" s="143"/>
    </row>
    <row r="51" spans="3:4" x14ac:dyDescent="0.25">
      <c r="D51" s="143"/>
    </row>
    <row r="52" spans="3:4" x14ac:dyDescent="0.25">
      <c r="D52" s="143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7:F17"/>
    <mergeCell ref="B18:G18"/>
    <mergeCell ref="B19:G19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3552-2859-4B19-831A-5B1DA78CF860}">
  <sheetPr codeName="Hoja32">
    <tabColor rgb="FF5B9BD5"/>
    <pageSetUpPr fitToPage="1"/>
  </sheetPr>
  <dimension ref="A1:R963"/>
  <sheetViews>
    <sheetView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'4.03'!E8</f>
        <v>4. ACABADOS DE FACHADA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'4.03'!C9</f>
        <v>M-4.03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8" t="str">
        <f>'4.03'!C10</f>
        <v>DILATACIONES EN FACHADA PARA LOSAS DE ENTREPISO, VIGAS Y COLUMNAS</v>
      </c>
      <c r="D10" s="429"/>
      <c r="E10" s="429"/>
      <c r="F10" s="429"/>
      <c r="G10" s="429"/>
      <c r="H10" s="430"/>
    </row>
    <row r="11" spans="1:18" ht="15" customHeight="1" thickBot="1" x14ac:dyDescent="0.3">
      <c r="B11" s="162" t="s">
        <v>102</v>
      </c>
      <c r="C11" s="408" t="str">
        <f>'4.03'!C11</f>
        <v>ML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ML</v>
      </c>
      <c r="G14" s="194" t="s">
        <v>114</v>
      </c>
      <c r="H14" s="195" t="s">
        <v>115</v>
      </c>
    </row>
    <row r="15" spans="1:18" s="196" customFormat="1" ht="27.95" customHeight="1" x14ac:dyDescent="0.25">
      <c r="B15" s="217" t="s">
        <v>131</v>
      </c>
      <c r="C15" s="198"/>
      <c r="D15" s="198"/>
      <c r="E15" s="198"/>
      <c r="F15" s="198"/>
      <c r="G15" s="198"/>
      <c r="H15" s="199"/>
    </row>
    <row r="16" spans="1:18" s="196" customFormat="1" ht="27.95" customHeight="1" x14ac:dyDescent="0.25">
      <c r="B16" s="216" t="s">
        <v>134</v>
      </c>
      <c r="C16" s="198">
        <v>34</v>
      </c>
      <c r="D16" s="198"/>
      <c r="E16" s="198"/>
      <c r="F16" s="198">
        <f t="shared" ref="F16:F18" si="0">ROUND(IF(C16=0,1,C16)*IF(D16=0,1,D16)*IF(E16=0,1,E16),2)</f>
        <v>34</v>
      </c>
      <c r="G16" s="198">
        <v>6</v>
      </c>
      <c r="H16" s="199">
        <f t="shared" ref="H16:H18" si="1">F16*G16</f>
        <v>204</v>
      </c>
    </row>
    <row r="17" spans="2:8" s="196" customFormat="1" ht="27.95" customHeight="1" x14ac:dyDescent="0.25">
      <c r="B17" s="216" t="s">
        <v>134</v>
      </c>
      <c r="C17" s="198">
        <v>32</v>
      </c>
      <c r="D17" s="198"/>
      <c r="E17" s="198"/>
      <c r="F17" s="198">
        <f t="shared" si="0"/>
        <v>32</v>
      </c>
      <c r="G17" s="198">
        <v>4</v>
      </c>
      <c r="H17" s="199">
        <f t="shared" si="1"/>
        <v>128</v>
      </c>
    </row>
    <row r="18" spans="2:8" s="196" customFormat="1" ht="27.95" customHeight="1" x14ac:dyDescent="0.25">
      <c r="B18" s="216" t="s">
        <v>135</v>
      </c>
      <c r="C18" s="198">
        <v>12</v>
      </c>
      <c r="D18" s="198"/>
      <c r="E18" s="198"/>
      <c r="F18" s="198">
        <f t="shared" si="0"/>
        <v>12</v>
      </c>
      <c r="G18" s="198">
        <v>12</v>
      </c>
      <c r="H18" s="199">
        <f t="shared" si="1"/>
        <v>144</v>
      </c>
    </row>
    <row r="19" spans="2:8" s="196" customFormat="1" ht="27.95" customHeight="1" x14ac:dyDescent="0.25">
      <c r="B19" s="217" t="s">
        <v>137</v>
      </c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216" t="s">
        <v>134</v>
      </c>
      <c r="C20" s="198">
        <v>34</v>
      </c>
      <c r="D20" s="198"/>
      <c r="E20" s="198"/>
      <c r="F20" s="198">
        <f t="shared" ref="F20:F24" si="2">ROUND(IF(C20=0,1,C20)*IF(D20=0,1,D20)*IF(E20=0,1,E20),2)</f>
        <v>34</v>
      </c>
      <c r="G20" s="198">
        <v>6</v>
      </c>
      <c r="H20" s="199">
        <f t="shared" ref="H20:H24" si="3">F20*G20</f>
        <v>204</v>
      </c>
    </row>
    <row r="21" spans="2:8" s="196" customFormat="1" ht="27.95" customHeight="1" x14ac:dyDescent="0.25">
      <c r="B21" s="216" t="s">
        <v>134</v>
      </c>
      <c r="C21" s="198">
        <v>32</v>
      </c>
      <c r="D21" s="198"/>
      <c r="E21" s="198"/>
      <c r="F21" s="198">
        <f t="shared" si="2"/>
        <v>32</v>
      </c>
      <c r="G21" s="198">
        <v>4</v>
      </c>
      <c r="H21" s="199">
        <f t="shared" si="3"/>
        <v>128</v>
      </c>
    </row>
    <row r="22" spans="2:8" s="196" customFormat="1" ht="27.95" customHeight="1" x14ac:dyDescent="0.25">
      <c r="B22" s="216" t="s">
        <v>135</v>
      </c>
      <c r="C22" s="198">
        <v>9</v>
      </c>
      <c r="D22" s="198"/>
      <c r="E22" s="198"/>
      <c r="F22" s="198">
        <f t="shared" si="2"/>
        <v>9</v>
      </c>
      <c r="G22" s="198">
        <v>12</v>
      </c>
      <c r="H22" s="199">
        <f t="shared" si="3"/>
        <v>108</v>
      </c>
    </row>
    <row r="23" spans="2:8" s="196" customFormat="1" ht="27.95" customHeight="1" x14ac:dyDescent="0.25">
      <c r="B23" s="197" t="s">
        <v>183</v>
      </c>
      <c r="C23" s="198">
        <f>1.65*2+4.2</f>
        <v>7.5</v>
      </c>
      <c r="D23" s="198"/>
      <c r="E23" s="198"/>
      <c r="F23" s="198">
        <f t="shared" si="2"/>
        <v>7.5</v>
      </c>
      <c r="G23" s="198">
        <v>10</v>
      </c>
      <c r="H23" s="199">
        <f t="shared" si="3"/>
        <v>75</v>
      </c>
    </row>
    <row r="24" spans="2:8" s="196" customFormat="1" ht="27.95" customHeight="1" x14ac:dyDescent="0.25">
      <c r="B24" s="197" t="s">
        <v>184</v>
      </c>
      <c r="C24" s="198">
        <v>270</v>
      </c>
      <c r="D24" s="198"/>
      <c r="E24" s="198"/>
      <c r="F24" s="198">
        <f t="shared" si="2"/>
        <v>270</v>
      </c>
      <c r="G24" s="198">
        <v>5</v>
      </c>
      <c r="H24" s="199">
        <f t="shared" si="3"/>
        <v>1350</v>
      </c>
    </row>
    <row r="25" spans="2:8" s="196" customFormat="1" ht="27.95" customHeight="1" x14ac:dyDescent="0.25">
      <c r="B25" s="197"/>
      <c r="C25" s="198"/>
      <c r="D25" s="198"/>
      <c r="E25" s="198"/>
      <c r="F25" s="198"/>
      <c r="G25" s="198"/>
      <c r="H25" s="199"/>
    </row>
    <row r="26" spans="2:8" s="196" customFormat="1" ht="27.95" customHeight="1" x14ac:dyDescent="0.25">
      <c r="B26" s="218" t="s">
        <v>132</v>
      </c>
      <c r="C26" s="198"/>
      <c r="D26" s="198"/>
      <c r="E26" s="198"/>
      <c r="F26" s="198"/>
      <c r="G26" s="198"/>
      <c r="H26" s="199"/>
    </row>
    <row r="27" spans="2:8" s="196" customFormat="1" ht="27.95" customHeight="1" x14ac:dyDescent="0.25">
      <c r="B27" s="197" t="s">
        <v>144</v>
      </c>
      <c r="C27" s="198">
        <v>26</v>
      </c>
      <c r="D27" s="198"/>
      <c r="E27" s="198"/>
      <c r="F27" s="198">
        <f t="shared" ref="F27:F30" si="4">ROUND(IF(C27=0,1,C27)*IF(D27=0,1,D27)*IF(E27=0,1,E27),2)</f>
        <v>26</v>
      </c>
      <c r="G27" s="198">
        <v>2</v>
      </c>
      <c r="H27" s="199">
        <f t="shared" ref="H27:H30" si="5">F27*G27</f>
        <v>52</v>
      </c>
    </row>
    <row r="28" spans="2:8" s="196" customFormat="1" ht="27.95" customHeight="1" x14ac:dyDescent="0.25">
      <c r="B28" s="197" t="s">
        <v>145</v>
      </c>
      <c r="C28" s="198">
        <v>26</v>
      </c>
      <c r="D28" s="198"/>
      <c r="E28" s="198"/>
      <c r="F28" s="198">
        <f t="shared" si="4"/>
        <v>26</v>
      </c>
      <c r="G28" s="198">
        <v>2</v>
      </c>
      <c r="H28" s="199">
        <f t="shared" si="5"/>
        <v>52</v>
      </c>
    </row>
    <row r="29" spans="2:8" s="196" customFormat="1" ht="27.95" customHeight="1" x14ac:dyDescent="0.25">
      <c r="B29" s="197" t="s">
        <v>146</v>
      </c>
      <c r="C29" s="198">
        <v>26</v>
      </c>
      <c r="D29" s="198"/>
      <c r="E29" s="198"/>
      <c r="F29" s="198">
        <f t="shared" si="4"/>
        <v>26</v>
      </c>
      <c r="G29" s="198">
        <v>2</v>
      </c>
      <c r="H29" s="199">
        <f t="shared" si="5"/>
        <v>52</v>
      </c>
    </row>
    <row r="30" spans="2:8" s="196" customFormat="1" ht="27.95" customHeight="1" x14ac:dyDescent="0.25">
      <c r="B30" s="197" t="s">
        <v>173</v>
      </c>
      <c r="C30" s="198">
        <v>13.5</v>
      </c>
      <c r="D30" s="198"/>
      <c r="E30" s="198"/>
      <c r="F30" s="198">
        <f t="shared" si="4"/>
        <v>13.5</v>
      </c>
      <c r="G30" s="198">
        <v>5</v>
      </c>
      <c r="H30" s="199">
        <f t="shared" si="5"/>
        <v>67.5</v>
      </c>
    </row>
    <row r="31" spans="2:8" s="196" customFormat="1" ht="27.95" customHeight="1" x14ac:dyDescent="0.25">
      <c r="B31" s="197"/>
      <c r="C31" s="198"/>
      <c r="D31" s="198"/>
      <c r="E31" s="198"/>
      <c r="F31" s="198"/>
      <c r="G31" s="198"/>
      <c r="H31" s="199"/>
    </row>
    <row r="32" spans="2:8" s="196" customFormat="1" ht="27.95" customHeight="1" x14ac:dyDescent="0.25">
      <c r="B32" s="197"/>
      <c r="C32" s="198"/>
      <c r="D32" s="198"/>
      <c r="E32" s="198"/>
      <c r="F32" s="198"/>
      <c r="G32" s="198"/>
      <c r="H32" s="199"/>
    </row>
    <row r="33" spans="2:8" ht="15" customHeight="1" x14ac:dyDescent="0.25">
      <c r="B33" s="391" t="s">
        <v>115</v>
      </c>
      <c r="C33" s="391"/>
      <c r="D33" s="391"/>
      <c r="E33" s="391"/>
      <c r="F33" s="391"/>
      <c r="G33" s="391"/>
      <c r="H33" s="200">
        <f>SUM(H15:H32)</f>
        <v>2564.5</v>
      </c>
    </row>
    <row r="34" spans="2:8" ht="16.5" customHeight="1" thickBot="1" x14ac:dyDescent="0.3">
      <c r="B34" s="392" t="s">
        <v>90</v>
      </c>
      <c r="C34" s="393"/>
      <c r="D34" s="393"/>
      <c r="E34" s="393"/>
      <c r="F34" s="393"/>
      <c r="G34" s="394"/>
      <c r="H34" s="201">
        <f>H33</f>
        <v>2564.5</v>
      </c>
    </row>
    <row r="35" spans="2:8" ht="12.75" customHeight="1" x14ac:dyDescent="0.25">
      <c r="B35" s="202"/>
      <c r="C35" s="202"/>
      <c r="D35" s="203"/>
      <c r="E35" s="203"/>
      <c r="F35" s="203"/>
      <c r="G35" s="203"/>
      <c r="H35" s="203"/>
    </row>
    <row r="36" spans="2:8" ht="12.75" customHeight="1" thickBot="1" x14ac:dyDescent="0.3">
      <c r="B36" s="202"/>
      <c r="C36" s="202"/>
      <c r="D36" s="203"/>
      <c r="E36" s="203"/>
      <c r="F36" s="203"/>
      <c r="G36" s="203"/>
      <c r="H36" s="203"/>
    </row>
    <row r="37" spans="2:8" ht="12.75" customHeight="1" thickBot="1" x14ac:dyDescent="0.3">
      <c r="B37" s="395" t="s">
        <v>117</v>
      </c>
      <c r="C37" s="396"/>
      <c r="D37" s="397"/>
      <c r="E37" s="397"/>
      <c r="F37" s="397"/>
      <c r="G37" s="397"/>
      <c r="H37" s="398"/>
    </row>
    <row r="38" spans="2:8" ht="409.5" customHeight="1" x14ac:dyDescent="0.25">
      <c r="B38" s="399"/>
      <c r="C38" s="400"/>
      <c r="D38" s="400"/>
      <c r="E38" s="400"/>
      <c r="F38" s="400"/>
      <c r="G38" s="400"/>
      <c r="H38" s="401"/>
    </row>
    <row r="39" spans="2:8" ht="68.25" customHeight="1" thickBot="1" x14ac:dyDescent="0.3">
      <c r="B39" s="402"/>
      <c r="C39" s="403"/>
      <c r="D39" s="403"/>
      <c r="E39" s="403"/>
      <c r="F39" s="403"/>
      <c r="G39" s="403"/>
      <c r="H39" s="404"/>
    </row>
    <row r="40" spans="2:8" ht="12.75" customHeight="1" x14ac:dyDescent="0.25"/>
    <row r="41" spans="2:8" ht="12.75" customHeight="1" x14ac:dyDescent="0.25"/>
    <row r="42" spans="2:8" ht="12.75" customHeight="1" x14ac:dyDescent="0.25"/>
    <row r="43" spans="2:8" ht="12.75" customHeight="1" x14ac:dyDescent="0.25"/>
    <row r="44" spans="2:8" ht="12.75" customHeight="1" x14ac:dyDescent="0.25"/>
    <row r="45" spans="2:8" ht="12.75" customHeight="1" x14ac:dyDescent="0.25"/>
    <row r="46" spans="2:8" ht="12.75" customHeight="1" x14ac:dyDescent="0.25"/>
    <row r="47" spans="2:8" ht="12.75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33:G33"/>
    <mergeCell ref="B34:G34"/>
    <mergeCell ref="B37:H37"/>
    <mergeCell ref="B38:H39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40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F6990-E052-442D-A5D1-A75C49A59A0E}">
  <sheetPr codeName="Hoja33">
    <tabColor rgb="FF92D050"/>
    <pageSetUpPr fitToPage="1"/>
  </sheetPr>
  <dimension ref="A1:M52"/>
  <sheetViews>
    <sheetView zoomScale="80" zoomScaleNormal="80" workbookViewId="0">
      <selection activeCell="C8" sqref="C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260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81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185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186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171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162</v>
      </c>
      <c r="D15" s="166" t="s">
        <v>161</v>
      </c>
      <c r="E15" s="167"/>
      <c r="F15" s="220">
        <v>0.01</v>
      </c>
      <c r="G15" s="209">
        <f>F15*E15</f>
        <v>0</v>
      </c>
      <c r="H15" s="368"/>
    </row>
    <row r="16" spans="1:13" x14ac:dyDescent="0.25">
      <c r="A16" s="365"/>
      <c r="B16" s="164"/>
      <c r="C16" s="164" t="s">
        <v>166</v>
      </c>
      <c r="D16" s="11" t="s">
        <v>150</v>
      </c>
      <c r="E16" s="209"/>
      <c r="F16" s="220">
        <v>0.03</v>
      </c>
      <c r="G16" s="209">
        <f>F16*E16</f>
        <v>0</v>
      </c>
      <c r="H16" s="368"/>
    </row>
    <row r="17" spans="1:11" ht="15.75" thickBot="1" x14ac:dyDescent="0.3">
      <c r="A17" s="365"/>
      <c r="B17" s="164"/>
      <c r="C17" s="169"/>
      <c r="D17" s="170"/>
      <c r="E17" s="171"/>
      <c r="F17" s="172"/>
      <c r="G17" s="171">
        <f t="shared" ref="G17" si="0">F17*E17</f>
        <v>0</v>
      </c>
      <c r="H17" s="368"/>
    </row>
    <row r="18" spans="1:11" ht="15.75" thickBot="1" x14ac:dyDescent="0.3">
      <c r="A18" s="365"/>
      <c r="B18" s="344" t="s">
        <v>14</v>
      </c>
      <c r="C18" s="345"/>
      <c r="D18" s="345"/>
      <c r="E18" s="345"/>
      <c r="F18" s="345"/>
      <c r="G18" s="173">
        <f>SUM(G15:G17)</f>
        <v>0</v>
      </c>
      <c r="H18" s="368"/>
    </row>
    <row r="19" spans="1:11" ht="15.75" thickBot="1" x14ac:dyDescent="0.3">
      <c r="A19" s="365"/>
      <c r="B19" s="352"/>
      <c r="C19" s="352"/>
      <c r="D19" s="352"/>
      <c r="E19" s="352"/>
      <c r="F19" s="352"/>
      <c r="G19" s="352"/>
      <c r="H19" s="368"/>
    </row>
    <row r="20" spans="1:11" ht="15.75" thickBot="1" x14ac:dyDescent="0.3">
      <c r="A20" s="365"/>
      <c r="B20" s="349" t="s">
        <v>1</v>
      </c>
      <c r="C20" s="350"/>
      <c r="D20" s="350"/>
      <c r="E20" s="350"/>
      <c r="F20" s="350"/>
      <c r="G20" s="351"/>
      <c r="H20" s="368"/>
    </row>
    <row r="21" spans="1:11" s="156" customFormat="1" ht="15.75" thickBot="1" x14ac:dyDescent="0.3">
      <c r="A21" s="365"/>
      <c r="B21" s="163" t="s">
        <v>75</v>
      </c>
      <c r="C21" s="6" t="s">
        <v>4</v>
      </c>
      <c r="D21" s="7" t="s">
        <v>5</v>
      </c>
      <c r="E21" s="7" t="s">
        <v>6</v>
      </c>
      <c r="F21" s="7" t="s">
        <v>7</v>
      </c>
      <c r="G21" s="8" t="s">
        <v>8</v>
      </c>
      <c r="H21" s="368"/>
      <c r="J21" s="208"/>
      <c r="K21" s="208"/>
    </row>
    <row r="22" spans="1:11" x14ac:dyDescent="0.25">
      <c r="A22" s="365"/>
      <c r="B22" s="204" t="s">
        <v>130</v>
      </c>
      <c r="C22" s="205" t="s">
        <v>250</v>
      </c>
      <c r="D22" s="204" t="s">
        <v>13</v>
      </c>
      <c r="E22" s="206">
        <f>$G$30</f>
        <v>0</v>
      </c>
      <c r="F22" s="222">
        <v>0.03</v>
      </c>
      <c r="G22" s="167">
        <f t="shared" ref="G22:G23" si="1">F22*E22</f>
        <v>0</v>
      </c>
      <c r="H22" s="368"/>
    </row>
    <row r="23" spans="1:11" ht="15.75" thickBot="1" x14ac:dyDescent="0.3">
      <c r="A23" s="365"/>
      <c r="B23" s="170"/>
      <c r="C23" s="169"/>
      <c r="D23" s="170"/>
      <c r="E23" s="171"/>
      <c r="F23" s="175"/>
      <c r="G23" s="171">
        <f t="shared" si="1"/>
        <v>0</v>
      </c>
      <c r="H23" s="368"/>
    </row>
    <row r="24" spans="1:11" ht="15.75" thickBot="1" x14ac:dyDescent="0.3">
      <c r="A24" s="365"/>
      <c r="B24" s="344" t="s">
        <v>11</v>
      </c>
      <c r="C24" s="345"/>
      <c r="D24" s="345"/>
      <c r="E24" s="345"/>
      <c r="F24" s="345"/>
      <c r="G24" s="173">
        <f>SUM(G22:G23)</f>
        <v>0</v>
      </c>
      <c r="H24" s="368"/>
    </row>
    <row r="25" spans="1:11" ht="15.75" thickBot="1" x14ac:dyDescent="0.3">
      <c r="A25" s="365"/>
      <c r="B25" s="363"/>
      <c r="C25" s="363"/>
      <c r="D25" s="363"/>
      <c r="E25" s="363"/>
      <c r="F25" s="363"/>
      <c r="G25" s="363"/>
      <c r="H25" s="368"/>
    </row>
    <row r="26" spans="1:11" ht="15.75" thickBot="1" x14ac:dyDescent="0.3">
      <c r="A26" s="365"/>
      <c r="B26" s="349" t="s">
        <v>105</v>
      </c>
      <c r="C26" s="350"/>
      <c r="D26" s="350"/>
      <c r="E26" s="350"/>
      <c r="F26" s="350"/>
      <c r="G26" s="351"/>
      <c r="H26" s="368"/>
    </row>
    <row r="27" spans="1:11" ht="15.75" thickBot="1" x14ac:dyDescent="0.3">
      <c r="A27" s="365"/>
      <c r="B27" s="163" t="s">
        <v>75</v>
      </c>
      <c r="C27" s="6" t="s">
        <v>4</v>
      </c>
      <c r="D27" s="7" t="s">
        <v>5</v>
      </c>
      <c r="E27" s="7" t="s">
        <v>6</v>
      </c>
      <c r="F27" s="7" t="s">
        <v>7</v>
      </c>
      <c r="G27" s="8" t="s">
        <v>8</v>
      </c>
      <c r="H27" s="368"/>
    </row>
    <row r="28" spans="1:11" ht="30" customHeight="1" x14ac:dyDescent="0.25">
      <c r="A28" s="365"/>
      <c r="B28" s="166" t="s">
        <v>177</v>
      </c>
      <c r="C28" s="165" t="s">
        <v>254</v>
      </c>
      <c r="D28" s="166" t="s">
        <v>252</v>
      </c>
      <c r="E28" s="167"/>
      <c r="F28" s="166">
        <v>0.5</v>
      </c>
      <c r="G28" s="167">
        <f>F28*E28</f>
        <v>0</v>
      </c>
      <c r="H28" s="368"/>
    </row>
    <row r="29" spans="1:11" ht="15.75" thickBot="1" x14ac:dyDescent="0.3">
      <c r="A29" s="365"/>
      <c r="B29" s="170"/>
      <c r="C29" s="169"/>
      <c r="D29" s="170"/>
      <c r="E29" s="171"/>
      <c r="F29" s="172"/>
      <c r="G29" s="171">
        <f>F29*E29</f>
        <v>0</v>
      </c>
      <c r="H29" s="368"/>
      <c r="J29" s="177"/>
    </row>
    <row r="30" spans="1:11" ht="15.75" thickBot="1" x14ac:dyDescent="0.3">
      <c r="A30" s="365"/>
      <c r="B30" s="344" t="s">
        <v>10</v>
      </c>
      <c r="C30" s="345"/>
      <c r="D30" s="345"/>
      <c r="E30" s="345"/>
      <c r="F30" s="345"/>
      <c r="G30" s="173">
        <f>SUM(G28:G29)</f>
        <v>0</v>
      </c>
      <c r="H30" s="368"/>
    </row>
    <row r="31" spans="1:11" ht="15.75" thickBot="1" x14ac:dyDescent="0.3">
      <c r="A31" s="365"/>
      <c r="B31" s="363"/>
      <c r="C31" s="363"/>
      <c r="D31" s="363"/>
      <c r="E31" s="363"/>
      <c r="F31" s="363"/>
      <c r="G31" s="363"/>
      <c r="H31" s="368"/>
    </row>
    <row r="32" spans="1:11" ht="15.75" thickBot="1" x14ac:dyDescent="0.3">
      <c r="A32" s="365"/>
      <c r="B32" s="349" t="s">
        <v>3</v>
      </c>
      <c r="C32" s="350"/>
      <c r="D32" s="350"/>
      <c r="E32" s="350"/>
      <c r="F32" s="350"/>
      <c r="G32" s="351"/>
      <c r="H32" s="368"/>
    </row>
    <row r="33" spans="1:8" ht="15.75" thickBot="1" x14ac:dyDescent="0.3">
      <c r="A33" s="365"/>
      <c r="B33" s="163" t="s">
        <v>75</v>
      </c>
      <c r="C33" s="6" t="s">
        <v>4</v>
      </c>
      <c r="D33" s="7" t="s">
        <v>5</v>
      </c>
      <c r="E33" s="7" t="s">
        <v>6</v>
      </c>
      <c r="F33" s="7" t="s">
        <v>7</v>
      </c>
      <c r="G33" s="8" t="s">
        <v>8</v>
      </c>
      <c r="H33" s="368"/>
    </row>
    <row r="34" spans="1:8" x14ac:dyDescent="0.25">
      <c r="A34" s="365"/>
      <c r="B34" s="166"/>
      <c r="C34" s="165"/>
      <c r="D34" s="166"/>
      <c r="E34" s="167"/>
      <c r="F34" s="210"/>
      <c r="G34" s="167"/>
      <c r="H34" s="368"/>
    </row>
    <row r="35" spans="1:8" ht="15.75" thickBot="1" x14ac:dyDescent="0.3">
      <c r="A35" s="365"/>
      <c r="B35" s="170"/>
      <c r="C35" s="169"/>
      <c r="D35" s="170"/>
      <c r="E35" s="171"/>
      <c r="F35" s="172"/>
      <c r="G35" s="171">
        <f>F35*E35</f>
        <v>0</v>
      </c>
      <c r="H35" s="368"/>
    </row>
    <row r="36" spans="1:8" ht="15.75" thickBot="1" x14ac:dyDescent="0.3">
      <c r="A36" s="365"/>
      <c r="B36" s="344" t="s">
        <v>9</v>
      </c>
      <c r="C36" s="345"/>
      <c r="D36" s="345"/>
      <c r="E36" s="345"/>
      <c r="F36" s="345"/>
      <c r="G36" s="173">
        <f>SUM(G34:G35)</f>
        <v>0</v>
      </c>
      <c r="H36" s="368"/>
    </row>
    <row r="37" spans="1:8" ht="15.75" thickBot="1" x14ac:dyDescent="0.3">
      <c r="A37" s="365"/>
      <c r="B37" s="352"/>
      <c r="C37" s="352"/>
      <c r="D37" s="352"/>
      <c r="E37" s="352"/>
      <c r="F37" s="352"/>
      <c r="G37" s="352"/>
      <c r="H37" s="368"/>
    </row>
    <row r="38" spans="1:8" x14ac:dyDescent="0.25">
      <c r="A38" s="365"/>
      <c r="B38" s="353" t="s">
        <v>106</v>
      </c>
      <c r="C38" s="354"/>
      <c r="D38" s="354"/>
      <c r="E38" s="354"/>
      <c r="F38" s="355"/>
      <c r="G38" s="178">
        <f>ROUND(G36+G30+G24+G18,0)</f>
        <v>0</v>
      </c>
      <c r="H38" s="368"/>
    </row>
    <row r="39" spans="1:8" x14ac:dyDescent="0.25">
      <c r="A39" s="365"/>
      <c r="B39" s="356" t="s">
        <v>107</v>
      </c>
      <c r="C39" s="357"/>
      <c r="D39" s="357"/>
      <c r="E39" s="357"/>
      <c r="F39" s="179">
        <v>1</v>
      </c>
      <c r="G39" s="180">
        <f>G38*F39</f>
        <v>0</v>
      </c>
      <c r="H39" s="368"/>
    </row>
    <row r="40" spans="1:8" x14ac:dyDescent="0.25">
      <c r="A40" s="365"/>
      <c r="B40" s="356" t="s">
        <v>86</v>
      </c>
      <c r="C40" s="357"/>
      <c r="D40" s="357"/>
      <c r="E40" s="357"/>
      <c r="F40" s="181">
        <f>'AIU%'!$I$48</f>
        <v>0.15</v>
      </c>
      <c r="G40" s="180">
        <f>F40*G39</f>
        <v>0</v>
      </c>
      <c r="H40" s="368"/>
    </row>
    <row r="41" spans="1:8" x14ac:dyDescent="0.25">
      <c r="A41" s="365"/>
      <c r="B41" s="356" t="s">
        <v>87</v>
      </c>
      <c r="C41" s="357"/>
      <c r="D41" s="357"/>
      <c r="E41" s="357"/>
      <c r="F41" s="182">
        <v>0</v>
      </c>
      <c r="G41" s="180">
        <f>F41*G39</f>
        <v>0</v>
      </c>
      <c r="H41" s="368"/>
    </row>
    <row r="42" spans="1:8" x14ac:dyDescent="0.25">
      <c r="A42" s="365"/>
      <c r="B42" s="356" t="s">
        <v>88</v>
      </c>
      <c r="C42" s="357"/>
      <c r="D42" s="357"/>
      <c r="E42" s="357"/>
      <c r="F42" s="182">
        <v>0.05</v>
      </c>
      <c r="G42" s="180">
        <f>F42*G39</f>
        <v>0</v>
      </c>
      <c r="H42" s="368"/>
    </row>
    <row r="43" spans="1:8" ht="15.75" thickBot="1" x14ac:dyDescent="0.3">
      <c r="A43" s="365"/>
      <c r="B43" s="358" t="s">
        <v>89</v>
      </c>
      <c r="C43" s="359"/>
      <c r="D43" s="359"/>
      <c r="E43" s="359"/>
      <c r="F43" s="183">
        <v>0.19</v>
      </c>
      <c r="G43" s="184">
        <f>F43*G42</f>
        <v>0</v>
      </c>
      <c r="H43" s="368"/>
    </row>
    <row r="44" spans="1:8" ht="15.75" thickBot="1" x14ac:dyDescent="0.3">
      <c r="A44" s="365"/>
      <c r="B44" s="352"/>
      <c r="C44" s="352"/>
      <c r="D44" s="352"/>
      <c r="E44" s="352"/>
      <c r="F44" s="352"/>
      <c r="G44" s="352"/>
      <c r="H44" s="368"/>
    </row>
    <row r="45" spans="1:8" ht="15.75" thickBot="1" x14ac:dyDescent="0.3">
      <c r="A45" s="365"/>
      <c r="B45" s="360" t="s">
        <v>90</v>
      </c>
      <c r="C45" s="361"/>
      <c r="D45" s="361"/>
      <c r="E45" s="361"/>
      <c r="F45" s="362"/>
      <c r="G45" s="185">
        <f>G43+G42+G41+G40+G39</f>
        <v>0</v>
      </c>
      <c r="H45" s="368"/>
    </row>
    <row r="46" spans="1:8" x14ac:dyDescent="0.25">
      <c r="A46" s="365"/>
      <c r="B46" s="346"/>
      <c r="C46" s="346"/>
      <c r="D46" s="346"/>
      <c r="E46" s="346"/>
      <c r="F46" s="346"/>
      <c r="G46" s="346"/>
      <c r="H46" s="368"/>
    </row>
    <row r="47" spans="1:8" x14ac:dyDescent="0.25">
      <c r="A47" s="365"/>
      <c r="B47" s="347"/>
      <c r="C47" s="347"/>
      <c r="D47" s="347"/>
      <c r="E47" s="347"/>
      <c r="F47" s="347"/>
      <c r="G47" s="347"/>
      <c r="H47" s="368"/>
    </row>
    <row r="48" spans="1:8" ht="15.75" thickBot="1" x14ac:dyDescent="0.3">
      <c r="A48" s="366"/>
      <c r="B48" s="348"/>
      <c r="C48" s="348"/>
      <c r="D48" s="348"/>
      <c r="E48" s="348"/>
      <c r="F48" s="348"/>
      <c r="G48" s="348"/>
      <c r="H48" s="369"/>
    </row>
    <row r="49" spans="3:4" x14ac:dyDescent="0.25">
      <c r="D49" s="143"/>
    </row>
    <row r="50" spans="3:4" x14ac:dyDescent="0.25">
      <c r="C50"/>
      <c r="D50" s="143"/>
    </row>
    <row r="51" spans="3:4" x14ac:dyDescent="0.25">
      <c r="D51" s="143"/>
    </row>
    <row r="52" spans="3:4" x14ac:dyDescent="0.25">
      <c r="D52" s="143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6A5A5-833F-4A36-8505-1A307EE07076}">
  <sheetPr codeName="Hoja34">
    <tabColor rgb="FF5B9BD5"/>
    <pageSetUpPr fitToPage="1"/>
  </sheetPr>
  <dimension ref="A1:R952"/>
  <sheetViews>
    <sheetView zoomScale="70" zoomScaleNormal="70" workbookViewId="0">
      <selection activeCell="C8" sqref="C8:H8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260</v>
      </c>
      <c r="D7" s="414"/>
      <c r="E7" s="155" t="s">
        <v>98</v>
      </c>
      <c r="F7" s="378" t="str">
        <f>'4.04'!E8</f>
        <v>4. ACABADOS DE FACHADA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'4.04'!C9</f>
        <v>M-4.04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8" t="str">
        <f>'4.04'!C10</f>
        <v>RECONSTRUCCIÓN DE ZÓCALO O MEDICA CAÑA EN FACHADAS CON MORTERO Y SIKALATEX O SMILIAR</v>
      </c>
      <c r="D10" s="429"/>
      <c r="E10" s="429"/>
      <c r="F10" s="429"/>
      <c r="G10" s="429"/>
      <c r="H10" s="430"/>
    </row>
    <row r="11" spans="1:18" ht="15" customHeight="1" thickBot="1" x14ac:dyDescent="0.3">
      <c r="B11" s="162" t="s">
        <v>102</v>
      </c>
      <c r="C11" s="408" t="str">
        <f>'4.04'!C11</f>
        <v>ML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ML</v>
      </c>
      <c r="G14" s="194" t="s">
        <v>114</v>
      </c>
      <c r="H14" s="195" t="s">
        <v>115</v>
      </c>
    </row>
    <row r="15" spans="1:18" s="196" customFormat="1" ht="27.95" customHeight="1" x14ac:dyDescent="0.25">
      <c r="B15" s="217" t="s">
        <v>131</v>
      </c>
      <c r="C15" s="198">
        <v>52</v>
      </c>
      <c r="D15" s="198"/>
      <c r="E15" s="198"/>
      <c r="F15" s="198">
        <f>ROUND(IF(C15=0,1,C15)*IF(D15=0,1,D15)*IF(E15=0,1,E15),2)</f>
        <v>52</v>
      </c>
      <c r="G15" s="198">
        <v>1</v>
      </c>
      <c r="H15" s="199">
        <f>F15*G15</f>
        <v>52</v>
      </c>
    </row>
    <row r="16" spans="1:18" s="196" customFormat="1" ht="27.95" customHeight="1" x14ac:dyDescent="0.25">
      <c r="B16" s="217" t="s">
        <v>137</v>
      </c>
      <c r="C16" s="198">
        <v>50</v>
      </c>
      <c r="D16" s="198"/>
      <c r="E16" s="198"/>
      <c r="F16" s="198">
        <f>ROUND(IF(C16=0,1,C16)*IF(D16=0,1,D16)*IF(E16=0,1,E16),2)</f>
        <v>50</v>
      </c>
      <c r="G16" s="198">
        <v>1</v>
      </c>
      <c r="H16" s="199">
        <f>F16*G16</f>
        <v>50</v>
      </c>
    </row>
    <row r="17" spans="2:8" s="196" customFormat="1" ht="27.95" customHeight="1" x14ac:dyDescent="0.25">
      <c r="B17" s="197"/>
      <c r="C17" s="198"/>
      <c r="D17" s="198"/>
      <c r="E17" s="198"/>
      <c r="F17" s="198"/>
      <c r="G17" s="198"/>
      <c r="H17" s="199"/>
    </row>
    <row r="18" spans="2:8" s="196" customFormat="1" ht="27.95" customHeight="1" x14ac:dyDescent="0.25">
      <c r="B18" s="197"/>
      <c r="C18" s="198"/>
      <c r="D18" s="198"/>
      <c r="E18" s="198"/>
      <c r="F18" s="198"/>
      <c r="G18" s="198"/>
      <c r="H18" s="199"/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s="196" customFormat="1" ht="27.95" customHeight="1" x14ac:dyDescent="0.25">
      <c r="B21" s="197"/>
      <c r="C21" s="198"/>
      <c r="D21" s="198"/>
      <c r="E21" s="198"/>
      <c r="F21" s="198"/>
      <c r="G21" s="198"/>
      <c r="H21" s="199"/>
    </row>
    <row r="22" spans="2:8" ht="15" customHeight="1" x14ac:dyDescent="0.25">
      <c r="B22" s="391" t="s">
        <v>115</v>
      </c>
      <c r="C22" s="391"/>
      <c r="D22" s="391"/>
      <c r="E22" s="391"/>
      <c r="F22" s="391"/>
      <c r="G22" s="391"/>
      <c r="H22" s="200">
        <f>SUM(H15:H21)</f>
        <v>102</v>
      </c>
    </row>
    <row r="23" spans="2:8" ht="16.5" customHeight="1" thickBot="1" x14ac:dyDescent="0.3">
      <c r="B23" s="392" t="s">
        <v>90</v>
      </c>
      <c r="C23" s="393"/>
      <c r="D23" s="393"/>
      <c r="E23" s="393"/>
      <c r="F23" s="393"/>
      <c r="G23" s="394"/>
      <c r="H23" s="201">
        <f>H22</f>
        <v>102</v>
      </c>
    </row>
    <row r="24" spans="2:8" ht="12.75" customHeight="1" x14ac:dyDescent="0.25">
      <c r="B24" s="202"/>
      <c r="C24" s="202"/>
      <c r="D24" s="203"/>
      <c r="E24" s="203"/>
      <c r="F24" s="203"/>
      <c r="G24" s="203"/>
      <c r="H24" s="203"/>
    </row>
    <row r="25" spans="2:8" ht="12.75" customHeight="1" thickBot="1" x14ac:dyDescent="0.3">
      <c r="B25" s="202"/>
      <c r="C25" s="202"/>
      <c r="D25" s="203"/>
      <c r="E25" s="203"/>
      <c r="F25" s="203"/>
      <c r="G25" s="203"/>
      <c r="H25" s="203"/>
    </row>
    <row r="26" spans="2:8" ht="12.75" customHeight="1" thickBot="1" x14ac:dyDescent="0.3">
      <c r="B26" s="395" t="s">
        <v>117</v>
      </c>
      <c r="C26" s="396"/>
      <c r="D26" s="397"/>
      <c r="E26" s="397"/>
      <c r="F26" s="397"/>
      <c r="G26" s="397"/>
      <c r="H26" s="398"/>
    </row>
    <row r="27" spans="2:8" ht="409.5" customHeight="1" x14ac:dyDescent="0.25">
      <c r="B27" s="399"/>
      <c r="C27" s="400"/>
      <c r="D27" s="400"/>
      <c r="E27" s="400"/>
      <c r="F27" s="400"/>
      <c r="G27" s="400"/>
      <c r="H27" s="401"/>
    </row>
    <row r="28" spans="2:8" ht="68.25" customHeight="1" thickBot="1" x14ac:dyDescent="0.3">
      <c r="B28" s="402"/>
      <c r="C28" s="403"/>
      <c r="D28" s="403"/>
      <c r="E28" s="403"/>
      <c r="F28" s="403"/>
      <c r="G28" s="403"/>
      <c r="H28" s="404"/>
    </row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2:G22"/>
    <mergeCell ref="B23:G23"/>
    <mergeCell ref="B26:H26"/>
    <mergeCell ref="B27:H28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9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F5EE2-9349-4A5F-AD9A-142D47C468B4}">
  <sheetPr codeName="Hoja35">
    <tabColor rgb="FF92D050"/>
    <pageSetUpPr fitToPage="1"/>
  </sheetPr>
  <dimension ref="A1:M54"/>
  <sheetViews>
    <sheetView zoomScale="80" zoomScaleNormal="80" workbookViewId="0">
      <selection activeCell="C7" sqref="C7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260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81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187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188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171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162</v>
      </c>
      <c r="D15" s="166" t="s">
        <v>161</v>
      </c>
      <c r="E15" s="167"/>
      <c r="F15" s="220">
        <v>0.01</v>
      </c>
      <c r="G15" s="209">
        <f>F15*E15</f>
        <v>0</v>
      </c>
      <c r="H15" s="368"/>
    </row>
    <row r="16" spans="1:13" s="143" customFormat="1" x14ac:dyDescent="0.25">
      <c r="A16" s="365"/>
      <c r="B16" s="164"/>
      <c r="C16" s="164" t="s">
        <v>189</v>
      </c>
      <c r="D16" s="11" t="s">
        <v>150</v>
      </c>
      <c r="E16" s="209"/>
      <c r="F16" s="220">
        <v>0.02</v>
      </c>
      <c r="G16" s="209">
        <f>F16*E16</f>
        <v>0</v>
      </c>
      <c r="H16" s="368"/>
    </row>
    <row r="17" spans="1:11" x14ac:dyDescent="0.25">
      <c r="A17" s="365"/>
      <c r="B17" s="164"/>
      <c r="C17" s="164" t="s">
        <v>190</v>
      </c>
      <c r="D17" s="11" t="s">
        <v>171</v>
      </c>
      <c r="E17" s="209"/>
      <c r="F17" s="220">
        <v>1</v>
      </c>
      <c r="G17" s="209">
        <f>F17*E17</f>
        <v>0</v>
      </c>
      <c r="H17" s="368"/>
    </row>
    <row r="18" spans="1:11" ht="15.75" thickBot="1" x14ac:dyDescent="0.3">
      <c r="A18" s="365"/>
      <c r="B18" s="164"/>
      <c r="C18" s="169"/>
      <c r="D18" s="170"/>
      <c r="E18" s="171"/>
      <c r="F18" s="172"/>
      <c r="G18" s="171">
        <f t="shared" ref="G18" si="0">F18*E18</f>
        <v>0</v>
      </c>
      <c r="H18" s="368"/>
    </row>
    <row r="19" spans="1:11" ht="15.75" thickBot="1" x14ac:dyDescent="0.3">
      <c r="A19" s="365"/>
      <c r="B19" s="344" t="s">
        <v>14</v>
      </c>
      <c r="C19" s="345"/>
      <c r="D19" s="345"/>
      <c r="E19" s="345"/>
      <c r="F19" s="345"/>
      <c r="G19" s="173">
        <f>SUM(G15:G18)</f>
        <v>0</v>
      </c>
      <c r="H19" s="368"/>
    </row>
    <row r="20" spans="1:11" ht="15.75" thickBot="1" x14ac:dyDescent="0.3">
      <c r="A20" s="365"/>
      <c r="B20" s="352"/>
      <c r="C20" s="352"/>
      <c r="D20" s="352"/>
      <c r="E20" s="352"/>
      <c r="F20" s="352"/>
      <c r="G20" s="352"/>
      <c r="H20" s="368"/>
    </row>
    <row r="21" spans="1:11" ht="15.75" thickBot="1" x14ac:dyDescent="0.3">
      <c r="A21" s="365"/>
      <c r="B21" s="349" t="s">
        <v>1</v>
      </c>
      <c r="C21" s="350"/>
      <c r="D21" s="350"/>
      <c r="E21" s="350"/>
      <c r="F21" s="350"/>
      <c r="G21" s="351"/>
      <c r="H21" s="368"/>
    </row>
    <row r="22" spans="1:11" s="156" customFormat="1" ht="15.75" thickBot="1" x14ac:dyDescent="0.3">
      <c r="A22" s="365"/>
      <c r="B22" s="163" t="s">
        <v>75</v>
      </c>
      <c r="C22" s="6" t="s">
        <v>4</v>
      </c>
      <c r="D22" s="7" t="s">
        <v>5</v>
      </c>
      <c r="E22" s="7" t="s">
        <v>6</v>
      </c>
      <c r="F22" s="7" t="s">
        <v>7</v>
      </c>
      <c r="G22" s="8" t="s">
        <v>8</v>
      </c>
      <c r="H22" s="368"/>
      <c r="J22" s="208"/>
      <c r="K22" s="208"/>
    </row>
    <row r="23" spans="1:11" x14ac:dyDescent="0.25">
      <c r="A23" s="365"/>
      <c r="B23" s="204" t="s">
        <v>130</v>
      </c>
      <c r="C23" s="205" t="s">
        <v>250</v>
      </c>
      <c r="D23" s="204" t="s">
        <v>13</v>
      </c>
      <c r="E23" s="206">
        <f>$G$32</f>
        <v>0</v>
      </c>
      <c r="F23" s="222">
        <v>0.03</v>
      </c>
      <c r="G23" s="167">
        <f t="shared" ref="G23:G24" si="1">F23*E23</f>
        <v>0</v>
      </c>
      <c r="H23" s="368"/>
    </row>
    <row r="24" spans="1:11" ht="15.75" thickBot="1" x14ac:dyDescent="0.3">
      <c r="A24" s="365"/>
      <c r="B24" s="170"/>
      <c r="C24" s="169"/>
      <c r="D24" s="170"/>
      <c r="E24" s="171"/>
      <c r="F24" s="175"/>
      <c r="G24" s="171">
        <f t="shared" si="1"/>
        <v>0</v>
      </c>
      <c r="H24" s="368"/>
    </row>
    <row r="25" spans="1:11" ht="15.75" thickBot="1" x14ac:dyDescent="0.3">
      <c r="A25" s="365"/>
      <c r="B25" s="344" t="s">
        <v>11</v>
      </c>
      <c r="C25" s="345"/>
      <c r="D25" s="345"/>
      <c r="E25" s="345"/>
      <c r="F25" s="345"/>
      <c r="G25" s="173">
        <f>SUM(G23:G24)</f>
        <v>0</v>
      </c>
      <c r="H25" s="368"/>
    </row>
    <row r="26" spans="1:11" ht="15.75" thickBot="1" x14ac:dyDescent="0.3">
      <c r="A26" s="365"/>
      <c r="B26" s="363"/>
      <c r="C26" s="363"/>
      <c r="D26" s="363"/>
      <c r="E26" s="363"/>
      <c r="F26" s="363"/>
      <c r="G26" s="363"/>
      <c r="H26" s="368"/>
    </row>
    <row r="27" spans="1:11" ht="15.75" thickBot="1" x14ac:dyDescent="0.3">
      <c r="A27" s="365"/>
      <c r="B27" s="349" t="s">
        <v>105</v>
      </c>
      <c r="C27" s="350"/>
      <c r="D27" s="350"/>
      <c r="E27" s="350"/>
      <c r="F27" s="350"/>
      <c r="G27" s="351"/>
      <c r="H27" s="368"/>
    </row>
    <row r="28" spans="1:11" ht="15.75" thickBot="1" x14ac:dyDescent="0.3">
      <c r="A28" s="365"/>
      <c r="B28" s="163" t="s">
        <v>75</v>
      </c>
      <c r="C28" s="6" t="s">
        <v>4</v>
      </c>
      <c r="D28" s="7" t="s">
        <v>5</v>
      </c>
      <c r="E28" s="7" t="s">
        <v>6</v>
      </c>
      <c r="F28" s="7" t="s">
        <v>7</v>
      </c>
      <c r="G28" s="8" t="s">
        <v>8</v>
      </c>
      <c r="H28" s="368"/>
    </row>
    <row r="29" spans="1:11" ht="30" customHeight="1" x14ac:dyDescent="0.25">
      <c r="A29" s="365"/>
      <c r="B29" s="9" t="s">
        <v>177</v>
      </c>
      <c r="C29" s="227" t="s">
        <v>254</v>
      </c>
      <c r="D29" s="9" t="s">
        <v>252</v>
      </c>
      <c r="E29" s="228"/>
      <c r="F29" s="9">
        <v>1.2</v>
      </c>
      <c r="G29" s="228">
        <f>F29*E29</f>
        <v>0</v>
      </c>
      <c r="H29" s="368"/>
    </row>
    <row r="30" spans="1:11" x14ac:dyDescent="0.25">
      <c r="A30" s="365"/>
      <c r="B30" s="11"/>
      <c r="C30" s="11" t="str">
        <f>'2.01'!$C$28</f>
        <v>AYUDANTE OBRA</v>
      </c>
      <c r="D30" s="11" t="str">
        <f>'2.01'!$D$28</f>
        <v>HR</v>
      </c>
      <c r="E30" s="12"/>
      <c r="F30" s="11">
        <v>0.2</v>
      </c>
      <c r="G30" s="209">
        <f>F30*E30</f>
        <v>0</v>
      </c>
      <c r="H30" s="368"/>
      <c r="J30" s="177"/>
    </row>
    <row r="31" spans="1:11" ht="15.75" thickBot="1" x14ac:dyDescent="0.3">
      <c r="A31" s="365"/>
      <c r="B31" s="170"/>
      <c r="C31" s="169"/>
      <c r="D31" s="170"/>
      <c r="E31" s="171"/>
      <c r="F31" s="172"/>
      <c r="G31" s="171">
        <f>F31*E31</f>
        <v>0</v>
      </c>
      <c r="H31" s="368"/>
    </row>
    <row r="32" spans="1:11" ht="15.75" thickBot="1" x14ac:dyDescent="0.3">
      <c r="A32" s="365"/>
      <c r="B32" s="344" t="s">
        <v>10</v>
      </c>
      <c r="C32" s="345"/>
      <c r="D32" s="345"/>
      <c r="E32" s="345"/>
      <c r="F32" s="345"/>
      <c r="G32" s="173">
        <f>SUM(G29:G31)</f>
        <v>0</v>
      </c>
      <c r="H32" s="368"/>
    </row>
    <row r="33" spans="1:8" ht="15.75" thickBot="1" x14ac:dyDescent="0.3">
      <c r="A33" s="365"/>
      <c r="B33" s="363"/>
      <c r="C33" s="363"/>
      <c r="D33" s="363"/>
      <c r="E33" s="363"/>
      <c r="F33" s="363"/>
      <c r="G33" s="363"/>
      <c r="H33" s="368"/>
    </row>
    <row r="34" spans="1:8" ht="15.75" thickBot="1" x14ac:dyDescent="0.3">
      <c r="A34" s="365"/>
      <c r="B34" s="349" t="s">
        <v>3</v>
      </c>
      <c r="C34" s="350"/>
      <c r="D34" s="350"/>
      <c r="E34" s="350"/>
      <c r="F34" s="350"/>
      <c r="G34" s="351"/>
      <c r="H34" s="368"/>
    </row>
    <row r="35" spans="1:8" ht="15.75" thickBot="1" x14ac:dyDescent="0.3">
      <c r="A35" s="365"/>
      <c r="B35" s="163" t="s">
        <v>75</v>
      </c>
      <c r="C35" s="6" t="s">
        <v>4</v>
      </c>
      <c r="D35" s="7" t="s">
        <v>5</v>
      </c>
      <c r="E35" s="7" t="s">
        <v>6</v>
      </c>
      <c r="F35" s="7" t="s">
        <v>7</v>
      </c>
      <c r="G35" s="8" t="s">
        <v>8</v>
      </c>
      <c r="H35" s="368"/>
    </row>
    <row r="36" spans="1:8" x14ac:dyDescent="0.25">
      <c r="A36" s="365"/>
      <c r="B36" s="166"/>
      <c r="C36" s="165"/>
      <c r="D36" s="166"/>
      <c r="E36" s="167"/>
      <c r="F36" s="210"/>
      <c r="G36" s="167"/>
      <c r="H36" s="368"/>
    </row>
    <row r="37" spans="1:8" ht="15.75" thickBot="1" x14ac:dyDescent="0.3">
      <c r="A37" s="365"/>
      <c r="B37" s="170"/>
      <c r="C37" s="169"/>
      <c r="D37" s="170"/>
      <c r="E37" s="171"/>
      <c r="F37" s="172"/>
      <c r="G37" s="171">
        <f>F37*E37</f>
        <v>0</v>
      </c>
      <c r="H37" s="368"/>
    </row>
    <row r="38" spans="1:8" ht="15.75" thickBot="1" x14ac:dyDescent="0.3">
      <c r="A38" s="365"/>
      <c r="B38" s="344" t="s">
        <v>9</v>
      </c>
      <c r="C38" s="345"/>
      <c r="D38" s="345"/>
      <c r="E38" s="345"/>
      <c r="F38" s="345"/>
      <c r="G38" s="173">
        <f>SUM(G36:G37)</f>
        <v>0</v>
      </c>
      <c r="H38" s="368"/>
    </row>
    <row r="39" spans="1:8" ht="15.75" thickBot="1" x14ac:dyDescent="0.3">
      <c r="A39" s="365"/>
      <c r="B39" s="352"/>
      <c r="C39" s="352"/>
      <c r="D39" s="352"/>
      <c r="E39" s="352"/>
      <c r="F39" s="352"/>
      <c r="G39" s="352"/>
      <c r="H39" s="368"/>
    </row>
    <row r="40" spans="1:8" x14ac:dyDescent="0.25">
      <c r="A40" s="365"/>
      <c r="B40" s="353" t="s">
        <v>106</v>
      </c>
      <c r="C40" s="354"/>
      <c r="D40" s="354"/>
      <c r="E40" s="354"/>
      <c r="F40" s="355"/>
      <c r="G40" s="178">
        <f>ROUND(G38+G32+G25+G19,0)</f>
        <v>0</v>
      </c>
      <c r="H40" s="368"/>
    </row>
    <row r="41" spans="1:8" x14ac:dyDescent="0.25">
      <c r="A41" s="365"/>
      <c r="B41" s="356" t="s">
        <v>107</v>
      </c>
      <c r="C41" s="357"/>
      <c r="D41" s="357"/>
      <c r="E41" s="357"/>
      <c r="F41" s="179">
        <v>1</v>
      </c>
      <c r="G41" s="180">
        <f>G40*F41</f>
        <v>0</v>
      </c>
      <c r="H41" s="368"/>
    </row>
    <row r="42" spans="1:8" x14ac:dyDescent="0.25">
      <c r="A42" s="365"/>
      <c r="B42" s="356" t="s">
        <v>86</v>
      </c>
      <c r="C42" s="357"/>
      <c r="D42" s="357"/>
      <c r="E42" s="357"/>
      <c r="F42" s="181">
        <f>'AIU%'!$I$48</f>
        <v>0.15</v>
      </c>
      <c r="G42" s="180">
        <f>F42*G41</f>
        <v>0</v>
      </c>
      <c r="H42" s="368"/>
    </row>
    <row r="43" spans="1:8" x14ac:dyDescent="0.25">
      <c r="A43" s="365"/>
      <c r="B43" s="356" t="s">
        <v>87</v>
      </c>
      <c r="C43" s="357"/>
      <c r="D43" s="357"/>
      <c r="E43" s="357"/>
      <c r="F43" s="182">
        <v>0</v>
      </c>
      <c r="G43" s="180">
        <f>F43*G41</f>
        <v>0</v>
      </c>
      <c r="H43" s="368"/>
    </row>
    <row r="44" spans="1:8" x14ac:dyDescent="0.25">
      <c r="A44" s="365"/>
      <c r="B44" s="356" t="s">
        <v>88</v>
      </c>
      <c r="C44" s="357"/>
      <c r="D44" s="357"/>
      <c r="E44" s="357"/>
      <c r="F44" s="182">
        <v>0.05</v>
      </c>
      <c r="G44" s="180">
        <f>F44*G41</f>
        <v>0</v>
      </c>
      <c r="H44" s="368"/>
    </row>
    <row r="45" spans="1:8" ht="15.75" thickBot="1" x14ac:dyDescent="0.3">
      <c r="A45" s="365"/>
      <c r="B45" s="358" t="s">
        <v>89</v>
      </c>
      <c r="C45" s="359"/>
      <c r="D45" s="359"/>
      <c r="E45" s="359"/>
      <c r="F45" s="183">
        <v>0.19</v>
      </c>
      <c r="G45" s="184">
        <f>F45*G44</f>
        <v>0</v>
      </c>
      <c r="H45" s="368"/>
    </row>
    <row r="46" spans="1:8" ht="15.75" thickBot="1" x14ac:dyDescent="0.3">
      <c r="A46" s="365"/>
      <c r="B46" s="352"/>
      <c r="C46" s="352"/>
      <c r="D46" s="352"/>
      <c r="E46" s="352"/>
      <c r="F46" s="352"/>
      <c r="G46" s="352"/>
      <c r="H46" s="368"/>
    </row>
    <row r="47" spans="1:8" ht="15.75" thickBot="1" x14ac:dyDescent="0.3">
      <c r="A47" s="365"/>
      <c r="B47" s="360" t="s">
        <v>90</v>
      </c>
      <c r="C47" s="361"/>
      <c r="D47" s="361"/>
      <c r="E47" s="361"/>
      <c r="F47" s="362"/>
      <c r="G47" s="185">
        <f>G45+G44+G43+G42+G41</f>
        <v>0</v>
      </c>
      <c r="H47" s="368"/>
    </row>
    <row r="48" spans="1:8" x14ac:dyDescent="0.25">
      <c r="A48" s="365"/>
      <c r="B48" s="346"/>
      <c r="C48" s="346"/>
      <c r="D48" s="346"/>
      <c r="E48" s="346"/>
      <c r="F48" s="346"/>
      <c r="G48" s="346"/>
      <c r="H48" s="368"/>
    </row>
    <row r="49" spans="1:8" x14ac:dyDescent="0.25">
      <c r="A49" s="365"/>
      <c r="B49" s="347"/>
      <c r="C49" s="347"/>
      <c r="D49" s="347"/>
      <c r="E49" s="347"/>
      <c r="F49" s="347"/>
      <c r="G49" s="347"/>
      <c r="H49" s="368"/>
    </row>
    <row r="50" spans="1:8" ht="15.75" thickBot="1" x14ac:dyDescent="0.3">
      <c r="A50" s="366"/>
      <c r="B50" s="348"/>
      <c r="C50" s="348"/>
      <c r="D50" s="348"/>
      <c r="E50" s="348"/>
      <c r="F50" s="348"/>
      <c r="G50" s="348"/>
      <c r="H50" s="369"/>
    </row>
    <row r="51" spans="1:8" x14ac:dyDescent="0.25">
      <c r="D51" s="143"/>
    </row>
    <row r="52" spans="1:8" x14ac:dyDescent="0.25">
      <c r="C52"/>
      <c r="D52" s="143"/>
    </row>
    <row r="53" spans="1:8" x14ac:dyDescent="0.25">
      <c r="D53" s="143"/>
    </row>
    <row r="54" spans="1:8" x14ac:dyDescent="0.25">
      <c r="D54" s="143"/>
    </row>
  </sheetData>
  <mergeCells count="34">
    <mergeCell ref="A1:A50"/>
    <mergeCell ref="B1:G1"/>
    <mergeCell ref="H1:H50"/>
    <mergeCell ref="B2:F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19:F19"/>
    <mergeCell ref="B20:G20"/>
    <mergeCell ref="B21:G21"/>
    <mergeCell ref="B25:F25"/>
    <mergeCell ref="B26:G26"/>
    <mergeCell ref="B27:G27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4108-D145-44C9-9729-2B72CE34E71E}">
  <sheetPr codeName="Hoja36">
    <tabColor rgb="FF5B9BD5"/>
    <pageSetUpPr fitToPage="1"/>
  </sheetPr>
  <dimension ref="A1:R959"/>
  <sheetViews>
    <sheetView zoomScale="70" zoomScaleNormal="70" workbookViewId="0">
      <selection activeCell="C7" sqref="C7:D7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'4.05'!E8</f>
        <v>4. ACABADOS DE FACHADA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'4.05'!C9</f>
        <v>M-4.05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4" t="str">
        <f>'4.05'!C10</f>
        <v xml:space="preserve">RECONSTRUCCIÓN Y REPOSICIÓN DE ALFAJIAS CON MORTERO + SIKALATEX O SIMILAR. INCLUYE DEMOLICIÓN O RETIRO DE MORTERO O ESTUCO, LIMPIEZA Y RECONSTRUCCIÓN DEL ELEMENTO Y SU GOTERO. </v>
      </c>
      <c r="D10" s="425"/>
      <c r="E10" s="425"/>
      <c r="F10" s="425"/>
      <c r="G10" s="425"/>
      <c r="H10" s="426"/>
    </row>
    <row r="11" spans="1:18" ht="15" customHeight="1" thickBot="1" x14ac:dyDescent="0.3">
      <c r="B11" s="162" t="s">
        <v>102</v>
      </c>
      <c r="C11" s="408" t="str">
        <f>'4.05'!C11</f>
        <v>ML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ML</v>
      </c>
      <c r="G14" s="194" t="s">
        <v>114</v>
      </c>
      <c r="H14" s="195" t="s">
        <v>115</v>
      </c>
    </row>
    <row r="15" spans="1:18" s="196" customFormat="1" ht="27.95" customHeight="1" x14ac:dyDescent="0.25">
      <c r="B15" s="217" t="s">
        <v>131</v>
      </c>
      <c r="C15" s="198"/>
      <c r="D15" s="198"/>
      <c r="E15" s="198"/>
      <c r="F15" s="198"/>
      <c r="G15" s="198"/>
      <c r="H15" s="199"/>
    </row>
    <row r="16" spans="1:18" s="196" customFormat="1" ht="27.95" customHeight="1" x14ac:dyDescent="0.25">
      <c r="B16" s="197" t="s">
        <v>191</v>
      </c>
      <c r="C16" s="198">
        <v>35</v>
      </c>
      <c r="D16" s="198"/>
      <c r="E16" s="198"/>
      <c r="F16" s="198">
        <f>ROUND(IF(C16=0,1,C16)*IF(D16=0,1,D16)*IF(E16=0,1,E16),2)</f>
        <v>35</v>
      </c>
      <c r="G16" s="198">
        <v>4</v>
      </c>
      <c r="H16" s="199">
        <f>F16*G16</f>
        <v>140</v>
      </c>
    </row>
    <row r="17" spans="2:8" s="196" customFormat="1" ht="27.95" customHeight="1" x14ac:dyDescent="0.25">
      <c r="B17" s="217" t="s">
        <v>137</v>
      </c>
      <c r="C17" s="198"/>
      <c r="D17" s="198"/>
      <c r="E17" s="198"/>
      <c r="F17" s="198"/>
      <c r="G17" s="198"/>
      <c r="H17" s="199"/>
    </row>
    <row r="18" spans="2:8" s="196" customFormat="1" ht="27.95" customHeight="1" x14ac:dyDescent="0.25">
      <c r="B18" s="197" t="s">
        <v>191</v>
      </c>
      <c r="C18" s="198">
        <v>35</v>
      </c>
      <c r="D18" s="198"/>
      <c r="E18" s="198"/>
      <c r="F18" s="198">
        <f>ROUND(IF(C18=0,1,C18)*IF(D18=0,1,D18)*IF(E18=0,1,E18),2)</f>
        <v>35</v>
      </c>
      <c r="G18" s="198">
        <v>4</v>
      </c>
      <c r="H18" s="199">
        <f>F18*G18</f>
        <v>140</v>
      </c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s="196" customFormat="1" ht="27.95" customHeight="1" x14ac:dyDescent="0.25">
      <c r="B21" s="197"/>
      <c r="C21" s="198"/>
      <c r="D21" s="198"/>
      <c r="E21" s="198"/>
      <c r="F21" s="198"/>
      <c r="G21" s="198"/>
      <c r="H21" s="199"/>
    </row>
    <row r="22" spans="2:8" s="196" customFormat="1" ht="27.95" customHeight="1" x14ac:dyDescent="0.25">
      <c r="B22" s="197"/>
      <c r="C22" s="198"/>
      <c r="D22" s="198"/>
      <c r="E22" s="198"/>
      <c r="F22" s="198"/>
      <c r="G22" s="198"/>
      <c r="H22" s="199"/>
    </row>
    <row r="23" spans="2:8" s="196" customFormat="1" ht="27.95" customHeight="1" x14ac:dyDescent="0.25">
      <c r="B23" s="197"/>
      <c r="C23" s="198"/>
      <c r="D23" s="198"/>
      <c r="E23" s="198"/>
      <c r="F23" s="198"/>
      <c r="G23" s="198"/>
      <c r="H23" s="199"/>
    </row>
    <row r="24" spans="2:8" s="196" customFormat="1" ht="27.95" customHeight="1" x14ac:dyDescent="0.25">
      <c r="B24" s="197"/>
      <c r="C24" s="198"/>
      <c r="D24" s="198"/>
      <c r="E24" s="198"/>
      <c r="F24" s="198"/>
      <c r="G24" s="198"/>
      <c r="H24" s="199"/>
    </row>
    <row r="25" spans="2:8" s="196" customFormat="1" ht="27.95" customHeight="1" x14ac:dyDescent="0.25">
      <c r="B25" s="197"/>
      <c r="C25" s="198"/>
      <c r="D25" s="198"/>
      <c r="E25" s="198"/>
      <c r="F25" s="198"/>
      <c r="G25" s="198"/>
      <c r="H25" s="199"/>
    </row>
    <row r="26" spans="2:8" s="196" customFormat="1" ht="27.95" customHeight="1" x14ac:dyDescent="0.25">
      <c r="B26" s="197"/>
      <c r="C26" s="198"/>
      <c r="D26" s="198"/>
      <c r="E26" s="198"/>
      <c r="F26" s="198"/>
      <c r="G26" s="198"/>
      <c r="H26" s="199"/>
    </row>
    <row r="27" spans="2:8" s="196" customFormat="1" ht="27.95" customHeight="1" x14ac:dyDescent="0.25">
      <c r="B27" s="197"/>
      <c r="C27" s="198"/>
      <c r="D27" s="198"/>
      <c r="E27" s="198"/>
      <c r="F27" s="198"/>
      <c r="G27" s="198"/>
      <c r="H27" s="199"/>
    </row>
    <row r="28" spans="2:8" s="196" customFormat="1" ht="27.95" customHeight="1" x14ac:dyDescent="0.25">
      <c r="B28" s="197"/>
      <c r="C28" s="198"/>
      <c r="D28" s="198"/>
      <c r="E28" s="198"/>
      <c r="F28" s="198"/>
      <c r="G28" s="198"/>
      <c r="H28" s="199"/>
    </row>
    <row r="29" spans="2:8" ht="15" customHeight="1" x14ac:dyDescent="0.25">
      <c r="B29" s="391" t="s">
        <v>115</v>
      </c>
      <c r="C29" s="391"/>
      <c r="D29" s="391"/>
      <c r="E29" s="391"/>
      <c r="F29" s="391"/>
      <c r="G29" s="391"/>
      <c r="H29" s="200">
        <f>SUM(H15:H28)</f>
        <v>280</v>
      </c>
    </row>
    <row r="30" spans="2:8" ht="16.5" customHeight="1" thickBot="1" x14ac:dyDescent="0.3">
      <c r="B30" s="392" t="s">
        <v>90</v>
      </c>
      <c r="C30" s="393"/>
      <c r="D30" s="393"/>
      <c r="E30" s="393"/>
      <c r="F30" s="393"/>
      <c r="G30" s="394"/>
      <c r="H30" s="201">
        <f>H29</f>
        <v>280</v>
      </c>
    </row>
    <row r="31" spans="2:8" ht="12.75" customHeight="1" x14ac:dyDescent="0.25">
      <c r="B31" s="202"/>
      <c r="C31" s="202"/>
      <c r="D31" s="203"/>
      <c r="E31" s="203"/>
      <c r="F31" s="203"/>
      <c r="G31" s="203"/>
      <c r="H31" s="203"/>
    </row>
    <row r="32" spans="2:8" ht="12.75" customHeight="1" thickBot="1" x14ac:dyDescent="0.3">
      <c r="B32" s="202"/>
      <c r="C32" s="202"/>
      <c r="D32" s="203"/>
      <c r="E32" s="203"/>
      <c r="F32" s="203"/>
      <c r="G32" s="203"/>
      <c r="H32" s="203"/>
    </row>
    <row r="33" spans="2:8" ht="12.75" customHeight="1" thickBot="1" x14ac:dyDescent="0.3">
      <c r="B33" s="395" t="s">
        <v>117</v>
      </c>
      <c r="C33" s="396"/>
      <c r="D33" s="397"/>
      <c r="E33" s="397"/>
      <c r="F33" s="397"/>
      <c r="G33" s="397"/>
      <c r="H33" s="398"/>
    </row>
    <row r="34" spans="2:8" ht="409.5" customHeight="1" x14ac:dyDescent="0.25">
      <c r="B34" s="399"/>
      <c r="C34" s="400"/>
      <c r="D34" s="400"/>
      <c r="E34" s="400"/>
      <c r="F34" s="400"/>
      <c r="G34" s="400"/>
      <c r="H34" s="401"/>
    </row>
    <row r="35" spans="2:8" ht="68.25" customHeight="1" thickBot="1" x14ac:dyDescent="0.3">
      <c r="B35" s="402"/>
      <c r="C35" s="403"/>
      <c r="D35" s="403"/>
      <c r="E35" s="403"/>
      <c r="F35" s="403"/>
      <c r="G35" s="403"/>
      <c r="H35" s="404"/>
    </row>
    <row r="36" spans="2:8" ht="12.75" customHeight="1" x14ac:dyDescent="0.25"/>
    <row r="37" spans="2:8" ht="12.75" customHeight="1" x14ac:dyDescent="0.25"/>
    <row r="38" spans="2:8" ht="12.75" customHeight="1" x14ac:dyDescent="0.25"/>
    <row r="39" spans="2:8" ht="12.75" customHeight="1" x14ac:dyDescent="0.25"/>
    <row r="40" spans="2:8" ht="12.75" customHeight="1" x14ac:dyDescent="0.25"/>
    <row r="41" spans="2:8" ht="12.75" customHeight="1" x14ac:dyDescent="0.25"/>
    <row r="42" spans="2:8" ht="12.75" customHeight="1" x14ac:dyDescent="0.25"/>
    <row r="43" spans="2:8" ht="12.75" customHeight="1" x14ac:dyDescent="0.25"/>
    <row r="44" spans="2:8" ht="12.75" customHeight="1" x14ac:dyDescent="0.25"/>
    <row r="45" spans="2:8" ht="12.75" customHeight="1" x14ac:dyDescent="0.25"/>
    <row r="46" spans="2:8" ht="12.75" customHeight="1" x14ac:dyDescent="0.25"/>
    <row r="47" spans="2:8" ht="12.75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9:G29"/>
    <mergeCell ref="B30:G30"/>
    <mergeCell ref="B33:H33"/>
    <mergeCell ref="B34:H35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6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899D-3BC1-4EFD-A039-366EAD43DC2D}">
  <sheetPr codeName="Hoja37">
    <tabColor rgb="FF92D050"/>
    <pageSetUpPr fitToPage="1"/>
  </sheetPr>
  <dimension ref="A1:M53"/>
  <sheetViews>
    <sheetView topLeftCell="A2" zoomScale="80" zoomScaleNormal="80" workbookViewId="0">
      <selection activeCell="E29" sqref="E29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261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81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192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193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194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195</v>
      </c>
      <c r="D15" s="166" t="s">
        <v>194</v>
      </c>
      <c r="E15" s="167"/>
      <c r="F15" s="220">
        <v>2</v>
      </c>
      <c r="G15" s="209">
        <f>F15*E15</f>
        <v>0</v>
      </c>
      <c r="H15" s="368"/>
    </row>
    <row r="16" spans="1:13" x14ac:dyDescent="0.25">
      <c r="A16" s="365"/>
      <c r="B16" s="164"/>
      <c r="C16" s="11" t="str">
        <f>'3.02'!$C$15</f>
        <v>MORTERO 1:3</v>
      </c>
      <c r="D16" s="11" t="str">
        <f>'3.02'!$D$15</f>
        <v>M3</v>
      </c>
      <c r="E16" s="12"/>
      <c r="F16" s="220">
        <v>0.1</v>
      </c>
      <c r="G16" s="209">
        <f>F16*E16</f>
        <v>0</v>
      </c>
      <c r="H16" s="368"/>
    </row>
    <row r="17" spans="1:11" x14ac:dyDescent="0.25">
      <c r="A17" s="365"/>
      <c r="B17" s="164"/>
      <c r="C17" s="11" t="s">
        <v>196</v>
      </c>
      <c r="D17" s="11" t="s">
        <v>161</v>
      </c>
      <c r="E17" s="12"/>
      <c r="F17" s="220">
        <v>0.02</v>
      </c>
      <c r="G17" s="209">
        <f>F17*E17</f>
        <v>0</v>
      </c>
      <c r="H17" s="368"/>
    </row>
    <row r="18" spans="1:11" ht="15.75" thickBot="1" x14ac:dyDescent="0.3">
      <c r="A18" s="365"/>
      <c r="B18" s="164"/>
      <c r="C18" s="169"/>
      <c r="D18" s="170"/>
      <c r="E18" s="171"/>
      <c r="F18" s="172"/>
      <c r="G18" s="171">
        <f t="shared" ref="G18" si="0">F18*E18</f>
        <v>0</v>
      </c>
      <c r="H18" s="368"/>
    </row>
    <row r="19" spans="1:11" ht="15.75" thickBot="1" x14ac:dyDescent="0.3">
      <c r="A19" s="365"/>
      <c r="B19" s="344" t="s">
        <v>14</v>
      </c>
      <c r="C19" s="345"/>
      <c r="D19" s="345"/>
      <c r="E19" s="345"/>
      <c r="F19" s="345"/>
      <c r="G19" s="173">
        <f>SUM(G15:G18)</f>
        <v>0</v>
      </c>
      <c r="H19" s="368"/>
    </row>
    <row r="20" spans="1:11" ht="15.75" thickBot="1" x14ac:dyDescent="0.3">
      <c r="A20" s="365"/>
      <c r="B20" s="352"/>
      <c r="C20" s="352"/>
      <c r="D20" s="352"/>
      <c r="E20" s="352"/>
      <c r="F20" s="352"/>
      <c r="G20" s="352"/>
      <c r="H20" s="368"/>
    </row>
    <row r="21" spans="1:11" s="156" customFormat="1" ht="15.75" thickBot="1" x14ac:dyDescent="0.3">
      <c r="A21" s="365"/>
      <c r="B21" s="349" t="s">
        <v>1</v>
      </c>
      <c r="C21" s="350"/>
      <c r="D21" s="350"/>
      <c r="E21" s="350"/>
      <c r="F21" s="350"/>
      <c r="G21" s="351"/>
      <c r="H21" s="368"/>
      <c r="J21" s="208"/>
      <c r="K21" s="208"/>
    </row>
    <row r="22" spans="1:11" ht="15.75" thickBot="1" x14ac:dyDescent="0.3">
      <c r="A22" s="365"/>
      <c r="B22" s="163" t="s">
        <v>75</v>
      </c>
      <c r="C22" s="6" t="s">
        <v>4</v>
      </c>
      <c r="D22" s="7" t="s">
        <v>5</v>
      </c>
      <c r="E22" s="7" t="s">
        <v>6</v>
      </c>
      <c r="F22" s="7" t="s">
        <v>7</v>
      </c>
      <c r="G22" s="8" t="s">
        <v>8</v>
      </c>
      <c r="H22" s="368"/>
    </row>
    <row r="23" spans="1:11" x14ac:dyDescent="0.25">
      <c r="A23" s="365"/>
      <c r="B23" s="204" t="s">
        <v>130</v>
      </c>
      <c r="C23" s="205" t="s">
        <v>250</v>
      </c>
      <c r="D23" s="204" t="s">
        <v>13</v>
      </c>
      <c r="E23" s="206">
        <f>$G$31</f>
        <v>0</v>
      </c>
      <c r="F23" s="222">
        <v>0.03</v>
      </c>
      <c r="G23" s="167">
        <f t="shared" ref="G23:G24" si="1">F23*E23</f>
        <v>0</v>
      </c>
      <c r="H23" s="368"/>
    </row>
    <row r="24" spans="1:11" ht="15.75" thickBot="1" x14ac:dyDescent="0.3">
      <c r="A24" s="365"/>
      <c r="B24" s="170"/>
      <c r="C24" s="169"/>
      <c r="D24" s="170"/>
      <c r="E24" s="171"/>
      <c r="F24" s="175"/>
      <c r="G24" s="171">
        <f t="shared" si="1"/>
        <v>0</v>
      </c>
      <c r="H24" s="368"/>
    </row>
    <row r="25" spans="1:11" ht="15.75" thickBot="1" x14ac:dyDescent="0.3">
      <c r="A25" s="365"/>
      <c r="B25" s="344" t="s">
        <v>11</v>
      </c>
      <c r="C25" s="345"/>
      <c r="D25" s="345"/>
      <c r="E25" s="345"/>
      <c r="F25" s="345"/>
      <c r="G25" s="173">
        <f>SUM(G23:G24)</f>
        <v>0</v>
      </c>
      <c r="H25" s="368"/>
    </row>
    <row r="26" spans="1:11" ht="15.75" thickBot="1" x14ac:dyDescent="0.3">
      <c r="A26" s="365"/>
      <c r="B26" s="363"/>
      <c r="C26" s="363"/>
      <c r="D26" s="363"/>
      <c r="E26" s="363"/>
      <c r="F26" s="363"/>
      <c r="G26" s="363"/>
      <c r="H26" s="368"/>
    </row>
    <row r="27" spans="1:11" ht="15.75" thickBot="1" x14ac:dyDescent="0.3">
      <c r="A27" s="365"/>
      <c r="B27" s="349" t="s">
        <v>105</v>
      </c>
      <c r="C27" s="350"/>
      <c r="D27" s="350"/>
      <c r="E27" s="350"/>
      <c r="F27" s="350"/>
      <c r="G27" s="351"/>
      <c r="H27" s="368"/>
    </row>
    <row r="28" spans="1:11" ht="30" customHeight="1" thickBot="1" x14ac:dyDescent="0.3">
      <c r="A28" s="365"/>
      <c r="B28" s="163" t="s">
        <v>75</v>
      </c>
      <c r="C28" s="6" t="s">
        <v>4</v>
      </c>
      <c r="D28" s="7" t="s">
        <v>5</v>
      </c>
      <c r="E28" s="7" t="s">
        <v>6</v>
      </c>
      <c r="F28" s="7" t="s">
        <v>7</v>
      </c>
      <c r="G28" s="8" t="s">
        <v>8</v>
      </c>
      <c r="H28" s="368"/>
    </row>
    <row r="29" spans="1:11" ht="30" x14ac:dyDescent="0.25">
      <c r="A29" s="365"/>
      <c r="B29" s="166" t="s">
        <v>177</v>
      </c>
      <c r="C29" s="165" t="s">
        <v>254</v>
      </c>
      <c r="D29" s="166" t="s">
        <v>252</v>
      </c>
      <c r="E29" s="167"/>
      <c r="F29" s="166">
        <v>4</v>
      </c>
      <c r="G29" s="167">
        <f>F29*E29</f>
        <v>0</v>
      </c>
      <c r="H29" s="368"/>
      <c r="J29" s="177"/>
    </row>
    <row r="30" spans="1:11" ht="15.75" thickBot="1" x14ac:dyDescent="0.3">
      <c r="A30" s="365"/>
      <c r="B30" s="170"/>
      <c r="C30" s="169"/>
      <c r="D30" s="170"/>
      <c r="E30" s="171"/>
      <c r="F30" s="172"/>
      <c r="G30" s="171">
        <f>F30*E30</f>
        <v>0</v>
      </c>
      <c r="H30" s="368"/>
    </row>
    <row r="31" spans="1:11" ht="15.75" thickBot="1" x14ac:dyDescent="0.3">
      <c r="A31" s="365"/>
      <c r="B31" s="344" t="s">
        <v>10</v>
      </c>
      <c r="C31" s="345"/>
      <c r="D31" s="345"/>
      <c r="E31" s="345"/>
      <c r="F31" s="345"/>
      <c r="G31" s="173">
        <f>SUM(G29:G30)</f>
        <v>0</v>
      </c>
      <c r="H31" s="368"/>
    </row>
    <row r="32" spans="1:11" ht="15.75" thickBot="1" x14ac:dyDescent="0.3">
      <c r="A32" s="365"/>
      <c r="B32" s="363"/>
      <c r="C32" s="363"/>
      <c r="D32" s="363"/>
      <c r="E32" s="363"/>
      <c r="F32" s="363"/>
      <c r="G32" s="363"/>
      <c r="H32" s="368"/>
    </row>
    <row r="33" spans="1:8" ht="15.75" thickBot="1" x14ac:dyDescent="0.3">
      <c r="A33" s="365"/>
      <c r="B33" s="349" t="s">
        <v>3</v>
      </c>
      <c r="C33" s="350"/>
      <c r="D33" s="350"/>
      <c r="E33" s="350"/>
      <c r="F33" s="350"/>
      <c r="G33" s="351"/>
      <c r="H33" s="368"/>
    </row>
    <row r="34" spans="1:8" ht="15.75" thickBot="1" x14ac:dyDescent="0.3">
      <c r="A34" s="365"/>
      <c r="B34" s="163" t="s">
        <v>75</v>
      </c>
      <c r="C34" s="6" t="s">
        <v>4</v>
      </c>
      <c r="D34" s="7" t="s">
        <v>5</v>
      </c>
      <c r="E34" s="7" t="s">
        <v>6</v>
      </c>
      <c r="F34" s="7" t="s">
        <v>7</v>
      </c>
      <c r="G34" s="8" t="s">
        <v>8</v>
      </c>
      <c r="H34" s="368"/>
    </row>
    <row r="35" spans="1:8" x14ac:dyDescent="0.25">
      <c r="A35" s="365"/>
      <c r="B35" s="166"/>
      <c r="C35" s="165"/>
      <c r="D35" s="166"/>
      <c r="E35" s="167"/>
      <c r="F35" s="210"/>
      <c r="G35" s="167"/>
      <c r="H35" s="368"/>
    </row>
    <row r="36" spans="1:8" ht="15.75" thickBot="1" x14ac:dyDescent="0.3">
      <c r="A36" s="365"/>
      <c r="B36" s="170"/>
      <c r="C36" s="169"/>
      <c r="D36" s="170"/>
      <c r="E36" s="171"/>
      <c r="F36" s="172"/>
      <c r="G36" s="171">
        <f>F36*E36</f>
        <v>0</v>
      </c>
      <c r="H36" s="368"/>
    </row>
    <row r="37" spans="1:8" ht="15.75" thickBot="1" x14ac:dyDescent="0.3">
      <c r="A37" s="365"/>
      <c r="B37" s="344" t="s">
        <v>9</v>
      </c>
      <c r="C37" s="345"/>
      <c r="D37" s="345"/>
      <c r="E37" s="345"/>
      <c r="F37" s="345"/>
      <c r="G37" s="173">
        <f>SUM(G35:G36)</f>
        <v>0</v>
      </c>
      <c r="H37" s="368"/>
    </row>
    <row r="38" spans="1:8" ht="15.75" thickBot="1" x14ac:dyDescent="0.3">
      <c r="A38" s="365"/>
      <c r="B38" s="352"/>
      <c r="C38" s="352"/>
      <c r="D38" s="352"/>
      <c r="E38" s="352"/>
      <c r="F38" s="352"/>
      <c r="G38" s="352"/>
      <c r="H38" s="368"/>
    </row>
    <row r="39" spans="1:8" x14ac:dyDescent="0.25">
      <c r="A39" s="365"/>
      <c r="B39" s="353" t="s">
        <v>106</v>
      </c>
      <c r="C39" s="354"/>
      <c r="D39" s="354"/>
      <c r="E39" s="354"/>
      <c r="F39" s="355"/>
      <c r="G39" s="178">
        <f>ROUND(G37+G31+G25+G19,0)</f>
        <v>0</v>
      </c>
      <c r="H39" s="368"/>
    </row>
    <row r="40" spans="1:8" x14ac:dyDescent="0.25">
      <c r="A40" s="365"/>
      <c r="B40" s="356" t="s">
        <v>107</v>
      </c>
      <c r="C40" s="357"/>
      <c r="D40" s="357"/>
      <c r="E40" s="357"/>
      <c r="F40" s="179">
        <v>1</v>
      </c>
      <c r="G40" s="180">
        <f>G39*F40</f>
        <v>0</v>
      </c>
      <c r="H40" s="368"/>
    </row>
    <row r="41" spans="1:8" x14ac:dyDescent="0.25">
      <c r="A41" s="365"/>
      <c r="B41" s="356" t="s">
        <v>86</v>
      </c>
      <c r="C41" s="357"/>
      <c r="D41" s="357"/>
      <c r="E41" s="357"/>
      <c r="F41" s="181">
        <f>'AIU%'!$I$48</f>
        <v>0.15</v>
      </c>
      <c r="G41" s="180">
        <f>F41*G40</f>
        <v>0</v>
      </c>
      <c r="H41" s="368"/>
    </row>
    <row r="42" spans="1:8" x14ac:dyDescent="0.25">
      <c r="A42" s="365"/>
      <c r="B42" s="356" t="s">
        <v>87</v>
      </c>
      <c r="C42" s="357"/>
      <c r="D42" s="357"/>
      <c r="E42" s="357"/>
      <c r="F42" s="182">
        <v>0</v>
      </c>
      <c r="G42" s="180">
        <f>F42*G40</f>
        <v>0</v>
      </c>
      <c r="H42" s="368"/>
    </row>
    <row r="43" spans="1:8" x14ac:dyDescent="0.25">
      <c r="A43" s="365"/>
      <c r="B43" s="356" t="s">
        <v>88</v>
      </c>
      <c r="C43" s="357"/>
      <c r="D43" s="357"/>
      <c r="E43" s="357"/>
      <c r="F43" s="182">
        <v>0.05</v>
      </c>
      <c r="G43" s="180">
        <f>F43*G40</f>
        <v>0</v>
      </c>
      <c r="H43" s="368"/>
    </row>
    <row r="44" spans="1:8" ht="15.75" thickBot="1" x14ac:dyDescent="0.3">
      <c r="A44" s="365"/>
      <c r="B44" s="358" t="s">
        <v>89</v>
      </c>
      <c r="C44" s="359"/>
      <c r="D44" s="359"/>
      <c r="E44" s="359"/>
      <c r="F44" s="183">
        <v>0.19</v>
      </c>
      <c r="G44" s="184">
        <f>F44*G43</f>
        <v>0</v>
      </c>
      <c r="H44" s="368"/>
    </row>
    <row r="45" spans="1:8" ht="15.75" thickBot="1" x14ac:dyDescent="0.3">
      <c r="A45" s="365"/>
      <c r="B45" s="352"/>
      <c r="C45" s="352"/>
      <c r="D45" s="352"/>
      <c r="E45" s="352"/>
      <c r="F45" s="352"/>
      <c r="G45" s="352"/>
      <c r="H45" s="368"/>
    </row>
    <row r="46" spans="1:8" ht="15.75" thickBot="1" x14ac:dyDescent="0.3">
      <c r="A46" s="365"/>
      <c r="B46" s="360" t="s">
        <v>90</v>
      </c>
      <c r="C46" s="361"/>
      <c r="D46" s="361"/>
      <c r="E46" s="361"/>
      <c r="F46" s="362"/>
      <c r="G46" s="185">
        <f>G44+G43+G42+G41+G40</f>
        <v>0</v>
      </c>
      <c r="H46" s="368"/>
    </row>
    <row r="47" spans="1:8" x14ac:dyDescent="0.25">
      <c r="A47" s="365"/>
      <c r="B47" s="346"/>
      <c r="C47" s="346"/>
      <c r="D47" s="346"/>
      <c r="E47" s="346"/>
      <c r="F47" s="346"/>
      <c r="G47" s="346"/>
      <c r="H47" s="368"/>
    </row>
    <row r="48" spans="1:8" x14ac:dyDescent="0.25">
      <c r="A48" s="365"/>
      <c r="B48" s="347"/>
      <c r="C48" s="347"/>
      <c r="D48" s="347"/>
      <c r="E48" s="347"/>
      <c r="F48" s="347"/>
      <c r="G48" s="347"/>
      <c r="H48" s="368"/>
    </row>
    <row r="49" spans="1:8" ht="15.75" thickBot="1" x14ac:dyDescent="0.3">
      <c r="A49" s="366"/>
      <c r="B49" s="348"/>
      <c r="C49" s="348"/>
      <c r="D49" s="348"/>
      <c r="E49" s="348"/>
      <c r="F49" s="348"/>
      <c r="G49" s="348"/>
      <c r="H49" s="369"/>
    </row>
    <row r="50" spans="1:8" x14ac:dyDescent="0.25">
      <c r="D50" s="143"/>
    </row>
    <row r="51" spans="1:8" x14ac:dyDescent="0.25">
      <c r="C51"/>
      <c r="D51" s="143"/>
    </row>
    <row r="52" spans="1:8" x14ac:dyDescent="0.25">
      <c r="D52" s="143"/>
    </row>
    <row r="53" spans="1:8" x14ac:dyDescent="0.25">
      <c r="D53" s="143"/>
    </row>
  </sheetData>
  <mergeCells count="34">
    <mergeCell ref="A1:A49"/>
    <mergeCell ref="B1:G1"/>
    <mergeCell ref="H1:H49"/>
    <mergeCell ref="B2:F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9:F19"/>
    <mergeCell ref="B20:G20"/>
    <mergeCell ref="B21:G21"/>
    <mergeCell ref="B25:F25"/>
    <mergeCell ref="B26:G26"/>
    <mergeCell ref="B27:G27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7BA0F-0EAE-4E4B-AB08-7BB7D3E40FF0}">
  <sheetPr codeName="Hoja38">
    <tabColor rgb="FF5B9BD5"/>
    <pageSetUpPr fitToPage="1"/>
  </sheetPr>
  <dimension ref="A1:R953"/>
  <sheetViews>
    <sheetView topLeftCell="A2" zoomScale="70" zoomScaleNormal="70" workbookViewId="0">
      <selection activeCell="B17" sqref="B17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'4.06'!E8</f>
        <v>4. ACABADOS DE FACHADA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'4.06'!C9</f>
        <v>M-4.06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8" t="str">
        <f>'4.06'!C10</f>
        <v>SUMINISTRO E INSTLACIÓN DE LAMINAS DE FIBROCEMENTO 10mm PARA CUBRIR BUITRONES TRASETROS DE 1,7x4,2m</v>
      </c>
      <c r="D10" s="429"/>
      <c r="E10" s="429"/>
      <c r="F10" s="429"/>
      <c r="G10" s="429"/>
      <c r="H10" s="430"/>
    </row>
    <row r="11" spans="1:18" ht="15" customHeight="1" thickBot="1" x14ac:dyDescent="0.3">
      <c r="B11" s="162" t="s">
        <v>102</v>
      </c>
      <c r="C11" s="408" t="str">
        <f>'4.06'!C11</f>
        <v>UND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UND</v>
      </c>
      <c r="G14" s="194" t="s">
        <v>114</v>
      </c>
      <c r="H14" s="195" t="s">
        <v>115</v>
      </c>
    </row>
    <row r="15" spans="1:18" s="196" customFormat="1" ht="27.95" customHeight="1" x14ac:dyDescent="0.25">
      <c r="B15" s="217" t="s">
        <v>131</v>
      </c>
      <c r="C15" s="198"/>
      <c r="D15" s="198"/>
      <c r="E15" s="198"/>
      <c r="F15" s="198">
        <v>5</v>
      </c>
      <c r="G15" s="198">
        <v>1</v>
      </c>
      <c r="H15" s="199">
        <f>F15*G15</f>
        <v>5</v>
      </c>
    </row>
    <row r="16" spans="1:18" s="196" customFormat="1" ht="27.95" customHeight="1" x14ac:dyDescent="0.25">
      <c r="B16" s="217" t="s">
        <v>137</v>
      </c>
      <c r="C16" s="198"/>
      <c r="D16" s="198"/>
      <c r="E16" s="198"/>
      <c r="F16" s="198">
        <v>5</v>
      </c>
      <c r="G16" s="198">
        <v>1</v>
      </c>
      <c r="H16" s="199">
        <f>F16*G16</f>
        <v>5</v>
      </c>
    </row>
    <row r="17" spans="2:8" s="196" customFormat="1" ht="27.95" customHeight="1" x14ac:dyDescent="0.25">
      <c r="B17" s="197"/>
      <c r="C17" s="198"/>
      <c r="D17" s="198"/>
      <c r="E17" s="198"/>
      <c r="F17" s="198"/>
      <c r="G17" s="198"/>
      <c r="H17" s="199"/>
    </row>
    <row r="18" spans="2:8" s="196" customFormat="1" ht="27.95" customHeight="1" x14ac:dyDescent="0.25">
      <c r="B18" s="197"/>
      <c r="C18" s="198"/>
      <c r="D18" s="198"/>
      <c r="E18" s="198"/>
      <c r="F18" s="198"/>
      <c r="G18" s="198"/>
      <c r="H18" s="199"/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s="196" customFormat="1" ht="27.95" customHeight="1" x14ac:dyDescent="0.25">
      <c r="B21" s="197"/>
      <c r="C21" s="198"/>
      <c r="D21" s="198"/>
      <c r="E21" s="198"/>
      <c r="F21" s="198"/>
      <c r="G21" s="198"/>
      <c r="H21" s="199"/>
    </row>
    <row r="22" spans="2:8" s="196" customFormat="1" ht="27.95" customHeight="1" x14ac:dyDescent="0.25">
      <c r="B22" s="197"/>
      <c r="C22" s="198"/>
      <c r="D22" s="198"/>
      <c r="E22" s="198"/>
      <c r="F22" s="198"/>
      <c r="G22" s="198"/>
      <c r="H22" s="199"/>
    </row>
    <row r="23" spans="2:8" ht="15" customHeight="1" x14ac:dyDescent="0.25">
      <c r="B23" s="391" t="s">
        <v>115</v>
      </c>
      <c r="C23" s="391"/>
      <c r="D23" s="391"/>
      <c r="E23" s="391"/>
      <c r="F23" s="391"/>
      <c r="G23" s="391"/>
      <c r="H23" s="200">
        <f>SUM(H15:H22)</f>
        <v>10</v>
      </c>
    </row>
    <row r="24" spans="2:8" ht="16.5" customHeight="1" thickBot="1" x14ac:dyDescent="0.3">
      <c r="B24" s="392" t="s">
        <v>90</v>
      </c>
      <c r="C24" s="393"/>
      <c r="D24" s="393"/>
      <c r="E24" s="393"/>
      <c r="F24" s="393"/>
      <c r="G24" s="394"/>
      <c r="H24" s="201">
        <f>H23</f>
        <v>10</v>
      </c>
    </row>
    <row r="25" spans="2:8" ht="12.75" customHeight="1" x14ac:dyDescent="0.25">
      <c r="B25" s="202"/>
      <c r="C25" s="202"/>
      <c r="D25" s="203"/>
      <c r="E25" s="203"/>
      <c r="F25" s="203"/>
      <c r="G25" s="203"/>
      <c r="H25" s="203"/>
    </row>
    <row r="26" spans="2:8" ht="12.75" customHeight="1" thickBot="1" x14ac:dyDescent="0.3">
      <c r="B26" s="202"/>
      <c r="C26" s="202"/>
      <c r="D26" s="203"/>
      <c r="E26" s="203"/>
      <c r="F26" s="203"/>
      <c r="G26" s="203"/>
      <c r="H26" s="203"/>
    </row>
    <row r="27" spans="2:8" ht="12.75" customHeight="1" thickBot="1" x14ac:dyDescent="0.3">
      <c r="B27" s="395" t="s">
        <v>117</v>
      </c>
      <c r="C27" s="396"/>
      <c r="D27" s="397"/>
      <c r="E27" s="397"/>
      <c r="F27" s="397"/>
      <c r="G27" s="397"/>
      <c r="H27" s="398"/>
    </row>
    <row r="28" spans="2:8" ht="351.75" customHeight="1" x14ac:dyDescent="0.25">
      <c r="B28" s="399"/>
      <c r="C28" s="400"/>
      <c r="D28" s="400"/>
      <c r="E28" s="400"/>
      <c r="F28" s="400"/>
      <c r="G28" s="400"/>
      <c r="H28" s="401"/>
    </row>
    <row r="29" spans="2:8" ht="68.25" customHeight="1" thickBot="1" x14ac:dyDescent="0.3">
      <c r="B29" s="402"/>
      <c r="C29" s="403"/>
      <c r="D29" s="403"/>
      <c r="E29" s="403"/>
      <c r="F29" s="403"/>
      <c r="G29" s="403"/>
      <c r="H29" s="404"/>
    </row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3:G23"/>
    <mergeCell ref="B24:G24"/>
    <mergeCell ref="B27:H27"/>
    <mergeCell ref="B28:H29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0" max="16383" man="1"/>
  </row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0B8FB-4ED0-411F-A7F3-DACD9E705B11}">
  <sheetPr codeName="Hoja41">
    <tabColor rgb="FF92D050"/>
    <pageSetUpPr fitToPage="1"/>
  </sheetPr>
  <dimension ref="A1:M52"/>
  <sheetViews>
    <sheetView topLeftCell="A2" zoomScale="80" zoomScaleNormal="80" workbookViewId="0">
      <selection activeCell="E28" sqref="E28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261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81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197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198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126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199</v>
      </c>
      <c r="D15" s="166" t="s">
        <v>200</v>
      </c>
      <c r="E15" s="167"/>
      <c r="F15" s="220">
        <v>3.5000000000000003E-2</v>
      </c>
      <c r="G15" s="167">
        <f t="shared" ref="G15:G16" si="0">F15*E15</f>
        <v>0</v>
      </c>
      <c r="H15" s="368"/>
    </row>
    <row r="16" spans="1:13" ht="15.75" thickBot="1" x14ac:dyDescent="0.3">
      <c r="A16" s="365"/>
      <c r="B16" s="164"/>
      <c r="C16" s="169"/>
      <c r="D16" s="170"/>
      <c r="E16" s="171"/>
      <c r="F16" s="172"/>
      <c r="G16" s="171">
        <f t="shared" si="0"/>
        <v>0</v>
      </c>
      <c r="H16" s="368"/>
    </row>
    <row r="17" spans="1:11" ht="15.75" thickBot="1" x14ac:dyDescent="0.3">
      <c r="A17" s="365"/>
      <c r="B17" s="344" t="s">
        <v>14</v>
      </c>
      <c r="C17" s="345"/>
      <c r="D17" s="345"/>
      <c r="E17" s="345"/>
      <c r="F17" s="345"/>
      <c r="G17" s="173">
        <f>SUM(G15:G16)</f>
        <v>0</v>
      </c>
      <c r="H17" s="368"/>
    </row>
    <row r="18" spans="1:11" ht="15.75" thickBot="1" x14ac:dyDescent="0.3">
      <c r="A18" s="365"/>
      <c r="B18" s="352"/>
      <c r="C18" s="352"/>
      <c r="D18" s="352"/>
      <c r="E18" s="352"/>
      <c r="F18" s="352"/>
      <c r="G18" s="352"/>
      <c r="H18" s="368"/>
    </row>
    <row r="19" spans="1:11" ht="15.75" thickBot="1" x14ac:dyDescent="0.3">
      <c r="A19" s="365"/>
      <c r="B19" s="349" t="s">
        <v>1</v>
      </c>
      <c r="C19" s="350"/>
      <c r="D19" s="350"/>
      <c r="E19" s="350"/>
      <c r="F19" s="350"/>
      <c r="G19" s="351"/>
      <c r="H19" s="368"/>
    </row>
    <row r="20" spans="1:11" ht="15.75" thickBot="1" x14ac:dyDescent="0.3">
      <c r="A20" s="365"/>
      <c r="B20" s="163" t="s">
        <v>75</v>
      </c>
      <c r="C20" s="6" t="s">
        <v>4</v>
      </c>
      <c r="D20" s="7" t="s">
        <v>5</v>
      </c>
      <c r="E20" s="7" t="s">
        <v>6</v>
      </c>
      <c r="F20" s="7" t="s">
        <v>7</v>
      </c>
      <c r="G20" s="8" t="s">
        <v>8</v>
      </c>
      <c r="H20" s="368"/>
    </row>
    <row r="21" spans="1:11" s="156" customFormat="1" x14ac:dyDescent="0.25">
      <c r="A21" s="365"/>
      <c r="B21" s="204" t="s">
        <v>130</v>
      </c>
      <c r="C21" s="205" t="s">
        <v>250</v>
      </c>
      <c r="D21" s="204" t="s">
        <v>13</v>
      </c>
      <c r="E21" s="206">
        <f>$G$30</f>
        <v>0</v>
      </c>
      <c r="F21" s="222">
        <v>0.03</v>
      </c>
      <c r="G21" s="167">
        <f t="shared" ref="G21:G23" si="1">F21*E21</f>
        <v>0</v>
      </c>
      <c r="H21" s="368"/>
      <c r="J21" s="208"/>
      <c r="K21" s="208"/>
    </row>
    <row r="22" spans="1:11" x14ac:dyDescent="0.25">
      <c r="A22" s="365"/>
      <c r="B22" s="229"/>
      <c r="C22" s="230" t="s">
        <v>201</v>
      </c>
      <c r="D22" s="229" t="s">
        <v>128</v>
      </c>
      <c r="E22" s="231"/>
      <c r="F22" s="232">
        <v>4.0000000000000001E-3</v>
      </c>
      <c r="G22" s="167">
        <f t="shared" si="1"/>
        <v>0</v>
      </c>
      <c r="H22" s="368"/>
    </row>
    <row r="23" spans="1:11" ht="15.75" thickBot="1" x14ac:dyDescent="0.3">
      <c r="A23" s="365"/>
      <c r="B23" s="170"/>
      <c r="C23" s="169"/>
      <c r="D23" s="170"/>
      <c r="E23" s="171"/>
      <c r="F23" s="175"/>
      <c r="G23" s="171">
        <f t="shared" si="1"/>
        <v>0</v>
      </c>
      <c r="H23" s="368"/>
    </row>
    <row r="24" spans="1:11" ht="15.75" thickBot="1" x14ac:dyDescent="0.3">
      <c r="A24" s="365"/>
      <c r="B24" s="344" t="s">
        <v>11</v>
      </c>
      <c r="C24" s="345"/>
      <c r="D24" s="345"/>
      <c r="E24" s="345"/>
      <c r="F24" s="345"/>
      <c r="G24" s="173">
        <f>SUM(G21:G23)</f>
        <v>0</v>
      </c>
      <c r="H24" s="368"/>
    </row>
    <row r="25" spans="1:11" ht="15.75" thickBot="1" x14ac:dyDescent="0.3">
      <c r="A25" s="365"/>
      <c r="B25" s="363"/>
      <c r="C25" s="363"/>
      <c r="D25" s="363"/>
      <c r="E25" s="363"/>
      <c r="F25" s="363"/>
      <c r="G25" s="363"/>
      <c r="H25" s="368"/>
    </row>
    <row r="26" spans="1:11" ht="15.75" thickBot="1" x14ac:dyDescent="0.3">
      <c r="A26" s="365"/>
      <c r="B26" s="349" t="s">
        <v>105</v>
      </c>
      <c r="C26" s="350"/>
      <c r="D26" s="350"/>
      <c r="E26" s="350"/>
      <c r="F26" s="350"/>
      <c r="G26" s="351"/>
      <c r="H26" s="368"/>
    </row>
    <row r="27" spans="1:11" ht="15.75" thickBot="1" x14ac:dyDescent="0.3">
      <c r="A27" s="365"/>
      <c r="B27" s="163" t="s">
        <v>75</v>
      </c>
      <c r="C27" s="6" t="s">
        <v>4</v>
      </c>
      <c r="D27" s="7" t="s">
        <v>5</v>
      </c>
      <c r="E27" s="7" t="s">
        <v>6</v>
      </c>
      <c r="F27" s="7" t="s">
        <v>7</v>
      </c>
      <c r="G27" s="8" t="s">
        <v>8</v>
      </c>
      <c r="H27" s="368"/>
    </row>
    <row r="28" spans="1:11" ht="30" customHeight="1" x14ac:dyDescent="0.25">
      <c r="A28" s="365"/>
      <c r="B28" s="166" t="s">
        <v>177</v>
      </c>
      <c r="C28" s="165" t="s">
        <v>254</v>
      </c>
      <c r="D28" s="166" t="s">
        <v>252</v>
      </c>
      <c r="E28" s="167"/>
      <c r="F28" s="166">
        <v>0.46</v>
      </c>
      <c r="G28" s="167">
        <f>F28*E28</f>
        <v>0</v>
      </c>
      <c r="H28" s="368"/>
    </row>
    <row r="29" spans="1:11" ht="15.75" thickBot="1" x14ac:dyDescent="0.3">
      <c r="A29" s="365"/>
      <c r="B29" s="170"/>
      <c r="C29" s="169"/>
      <c r="D29" s="170"/>
      <c r="E29" s="171"/>
      <c r="F29" s="172"/>
      <c r="G29" s="171">
        <f>F29*E29</f>
        <v>0</v>
      </c>
      <c r="H29" s="368"/>
      <c r="J29" s="177"/>
    </row>
    <row r="30" spans="1:11" ht="15.75" thickBot="1" x14ac:dyDescent="0.3">
      <c r="A30" s="365"/>
      <c r="B30" s="344" t="s">
        <v>10</v>
      </c>
      <c r="C30" s="345"/>
      <c r="D30" s="345"/>
      <c r="E30" s="345"/>
      <c r="F30" s="345"/>
      <c r="G30" s="173">
        <f>SUM(G28:G29)</f>
        <v>0</v>
      </c>
      <c r="H30" s="368"/>
    </row>
    <row r="31" spans="1:11" ht="15.75" thickBot="1" x14ac:dyDescent="0.3">
      <c r="A31" s="365"/>
      <c r="B31" s="363"/>
      <c r="C31" s="363"/>
      <c r="D31" s="363"/>
      <c r="E31" s="363"/>
      <c r="F31" s="363"/>
      <c r="G31" s="363"/>
      <c r="H31" s="368"/>
    </row>
    <row r="32" spans="1:11" ht="15.75" thickBot="1" x14ac:dyDescent="0.3">
      <c r="A32" s="365"/>
      <c r="B32" s="349" t="s">
        <v>3</v>
      </c>
      <c r="C32" s="350"/>
      <c r="D32" s="350"/>
      <c r="E32" s="350"/>
      <c r="F32" s="350"/>
      <c r="G32" s="351"/>
      <c r="H32" s="368"/>
    </row>
    <row r="33" spans="1:8" ht="15.75" thickBot="1" x14ac:dyDescent="0.3">
      <c r="A33" s="365"/>
      <c r="B33" s="163" t="s">
        <v>75</v>
      </c>
      <c r="C33" s="6" t="s">
        <v>4</v>
      </c>
      <c r="D33" s="7" t="s">
        <v>5</v>
      </c>
      <c r="E33" s="7" t="s">
        <v>6</v>
      </c>
      <c r="F33" s="7" t="s">
        <v>7</v>
      </c>
      <c r="G33" s="8" t="s">
        <v>8</v>
      </c>
      <c r="H33" s="368"/>
    </row>
    <row r="34" spans="1:8" x14ac:dyDescent="0.25">
      <c r="A34" s="365"/>
      <c r="B34" s="166"/>
      <c r="C34" s="165"/>
      <c r="D34" s="166"/>
      <c r="E34" s="167"/>
      <c r="F34" s="210"/>
      <c r="G34" s="167"/>
      <c r="H34" s="368"/>
    </row>
    <row r="35" spans="1:8" ht="15.75" thickBot="1" x14ac:dyDescent="0.3">
      <c r="A35" s="365"/>
      <c r="B35" s="170"/>
      <c r="C35" s="169"/>
      <c r="D35" s="170"/>
      <c r="E35" s="171"/>
      <c r="F35" s="172"/>
      <c r="G35" s="171">
        <f>F35*E35</f>
        <v>0</v>
      </c>
      <c r="H35" s="368"/>
    </row>
    <row r="36" spans="1:8" ht="15.75" thickBot="1" x14ac:dyDescent="0.3">
      <c r="A36" s="365"/>
      <c r="B36" s="344" t="s">
        <v>9</v>
      </c>
      <c r="C36" s="345"/>
      <c r="D36" s="345"/>
      <c r="E36" s="345"/>
      <c r="F36" s="345"/>
      <c r="G36" s="173">
        <f>SUM(G34:G35)</f>
        <v>0</v>
      </c>
      <c r="H36" s="368"/>
    </row>
    <row r="37" spans="1:8" ht="15.75" thickBot="1" x14ac:dyDescent="0.3">
      <c r="A37" s="365"/>
      <c r="B37" s="352"/>
      <c r="C37" s="352"/>
      <c r="D37" s="352"/>
      <c r="E37" s="352"/>
      <c r="F37" s="352"/>
      <c r="G37" s="352"/>
      <c r="H37" s="368"/>
    </row>
    <row r="38" spans="1:8" x14ac:dyDescent="0.25">
      <c r="A38" s="365"/>
      <c r="B38" s="353" t="s">
        <v>106</v>
      </c>
      <c r="C38" s="354"/>
      <c r="D38" s="354"/>
      <c r="E38" s="354"/>
      <c r="F38" s="355"/>
      <c r="G38" s="178">
        <f>ROUND(G36+G30+G24+G17,0)</f>
        <v>0</v>
      </c>
      <c r="H38" s="368"/>
    </row>
    <row r="39" spans="1:8" x14ac:dyDescent="0.25">
      <c r="A39" s="365"/>
      <c r="B39" s="356" t="s">
        <v>107</v>
      </c>
      <c r="C39" s="357"/>
      <c r="D39" s="357"/>
      <c r="E39" s="357"/>
      <c r="F39" s="179">
        <v>1</v>
      </c>
      <c r="G39" s="180">
        <f>G38*F39</f>
        <v>0</v>
      </c>
      <c r="H39" s="368"/>
    </row>
    <row r="40" spans="1:8" x14ac:dyDescent="0.25">
      <c r="A40" s="365"/>
      <c r="B40" s="356" t="s">
        <v>86</v>
      </c>
      <c r="C40" s="357"/>
      <c r="D40" s="357"/>
      <c r="E40" s="357"/>
      <c r="F40" s="181">
        <f>'AIU%'!$I$48</f>
        <v>0.15</v>
      </c>
      <c r="G40" s="180">
        <f>F40*G39</f>
        <v>0</v>
      </c>
      <c r="H40" s="368"/>
    </row>
    <row r="41" spans="1:8" x14ac:dyDescent="0.25">
      <c r="A41" s="365"/>
      <c r="B41" s="356" t="s">
        <v>87</v>
      </c>
      <c r="C41" s="357"/>
      <c r="D41" s="357"/>
      <c r="E41" s="357"/>
      <c r="F41" s="182">
        <v>0</v>
      </c>
      <c r="G41" s="180">
        <f>F41*G39</f>
        <v>0</v>
      </c>
      <c r="H41" s="368"/>
    </row>
    <row r="42" spans="1:8" x14ac:dyDescent="0.25">
      <c r="A42" s="365"/>
      <c r="B42" s="356" t="s">
        <v>88</v>
      </c>
      <c r="C42" s="357"/>
      <c r="D42" s="357"/>
      <c r="E42" s="357"/>
      <c r="F42" s="182">
        <v>0.05</v>
      </c>
      <c r="G42" s="180">
        <f>F42*G39</f>
        <v>0</v>
      </c>
      <c r="H42" s="368"/>
    </row>
    <row r="43" spans="1:8" ht="15.75" thickBot="1" x14ac:dyDescent="0.3">
      <c r="A43" s="365"/>
      <c r="B43" s="358" t="s">
        <v>89</v>
      </c>
      <c r="C43" s="359"/>
      <c r="D43" s="359"/>
      <c r="E43" s="359"/>
      <c r="F43" s="183">
        <v>0.19</v>
      </c>
      <c r="G43" s="184">
        <f>F43*G42</f>
        <v>0</v>
      </c>
      <c r="H43" s="368"/>
    </row>
    <row r="44" spans="1:8" ht="15.75" thickBot="1" x14ac:dyDescent="0.3">
      <c r="A44" s="365"/>
      <c r="B44" s="352"/>
      <c r="C44" s="352"/>
      <c r="D44" s="352"/>
      <c r="E44" s="352"/>
      <c r="F44" s="352"/>
      <c r="G44" s="352"/>
      <c r="H44" s="368"/>
    </row>
    <row r="45" spans="1:8" ht="15.75" thickBot="1" x14ac:dyDescent="0.3">
      <c r="A45" s="365"/>
      <c r="B45" s="360" t="s">
        <v>90</v>
      </c>
      <c r="C45" s="361"/>
      <c r="D45" s="361"/>
      <c r="E45" s="361"/>
      <c r="F45" s="362"/>
      <c r="G45" s="185">
        <f>G43+G42+G41+G40+G39</f>
        <v>0</v>
      </c>
      <c r="H45" s="368"/>
    </row>
    <row r="46" spans="1:8" x14ac:dyDescent="0.25">
      <c r="A46" s="365"/>
      <c r="B46" s="346"/>
      <c r="C46" s="346"/>
      <c r="D46" s="346"/>
      <c r="E46" s="346"/>
      <c r="F46" s="346"/>
      <c r="G46" s="346"/>
      <c r="H46" s="368"/>
    </row>
    <row r="47" spans="1:8" x14ac:dyDescent="0.25">
      <c r="A47" s="365"/>
      <c r="B47" s="347"/>
      <c r="C47" s="347"/>
      <c r="D47" s="347"/>
      <c r="E47" s="347"/>
      <c r="F47" s="347"/>
      <c r="G47" s="347"/>
      <c r="H47" s="368"/>
    </row>
    <row r="48" spans="1:8" ht="15.75" thickBot="1" x14ac:dyDescent="0.3">
      <c r="A48" s="366"/>
      <c r="B48" s="348"/>
      <c r="C48" s="348"/>
      <c r="D48" s="348"/>
      <c r="E48" s="348"/>
      <c r="F48" s="348"/>
      <c r="G48" s="348"/>
      <c r="H48" s="369"/>
    </row>
    <row r="49" spans="3:4" x14ac:dyDescent="0.25">
      <c r="D49" s="143"/>
    </row>
    <row r="50" spans="3:4" x14ac:dyDescent="0.25">
      <c r="C50"/>
      <c r="D50" s="143"/>
    </row>
    <row r="51" spans="3:4" x14ac:dyDescent="0.25">
      <c r="D51" s="143"/>
    </row>
    <row r="52" spans="3:4" x14ac:dyDescent="0.25">
      <c r="D52" s="143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7:F17"/>
    <mergeCell ref="B18:G18"/>
    <mergeCell ref="B19:G19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66C8-CABC-4723-AE59-F4379C1E1FC9}">
  <sheetPr codeName="Hoja42">
    <tabColor rgb="FF5B9BD5"/>
    <pageSetUpPr fitToPage="1"/>
  </sheetPr>
  <dimension ref="A1:R962"/>
  <sheetViews>
    <sheetView topLeftCell="A2" zoomScale="70" zoomScaleNormal="70" workbookViewId="0">
      <selection activeCell="B16" sqref="B16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'4.07'!E8</f>
        <v>4. ACABADOS DE FACHADA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'4.07'!C9</f>
        <v>M-4.07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4" t="str">
        <f>'4.07'!C10</f>
        <v>SUMINISTRO Y PINTURA TIPO CORAZA BLANCA PARA CALADOS EN FACHADA. INCLUYE LIMPIEZA DE LOS ELEMENTOS Y DOS MANOS DE PINUTRA.</v>
      </c>
      <c r="D10" s="425"/>
      <c r="E10" s="425"/>
      <c r="F10" s="425"/>
      <c r="G10" s="425"/>
      <c r="H10" s="426"/>
    </row>
    <row r="11" spans="1:18" ht="15" customHeight="1" thickBot="1" x14ac:dyDescent="0.3">
      <c r="B11" s="162" t="s">
        <v>102</v>
      </c>
      <c r="C11" s="408" t="str">
        <f>'4.07'!C11</f>
        <v>M2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M2</v>
      </c>
      <c r="G14" s="194" t="s">
        <v>114</v>
      </c>
      <c r="H14" s="195" t="s">
        <v>115</v>
      </c>
    </row>
    <row r="15" spans="1:18" s="196" customFormat="1" ht="27.95" customHeight="1" x14ac:dyDescent="0.25">
      <c r="B15" s="197" t="s">
        <v>202</v>
      </c>
      <c r="C15" s="198"/>
      <c r="D15" s="198"/>
      <c r="E15" s="198"/>
      <c r="F15" s="198"/>
      <c r="G15" s="198"/>
      <c r="H15" s="199"/>
    </row>
    <row r="16" spans="1:18" s="196" customFormat="1" ht="27.95" customHeight="1" x14ac:dyDescent="0.25">
      <c r="B16" s="197" t="s">
        <v>203</v>
      </c>
      <c r="C16" s="198"/>
      <c r="D16" s="198">
        <v>3</v>
      </c>
      <c r="E16" s="198">
        <v>2.5</v>
      </c>
      <c r="F16" s="198">
        <f>ROUND(IF(C16=0,1,C16)*IF(D16=0,1,D16)*IF(E16=0,1,E16),2)</f>
        <v>7.5</v>
      </c>
      <c r="G16" s="198">
        <v>20</v>
      </c>
      <c r="H16" s="199">
        <f>F16*G16</f>
        <v>150</v>
      </c>
    </row>
    <row r="17" spans="2:8" s="196" customFormat="1" ht="27.95" customHeight="1" x14ac:dyDescent="0.25">
      <c r="B17" s="197"/>
      <c r="C17" s="198"/>
      <c r="D17" s="198">
        <v>1.4</v>
      </c>
      <c r="E17" s="198">
        <v>2.5</v>
      </c>
      <c r="F17" s="198">
        <f>ROUND(IF(C17=0,1,C17)*IF(D17=0,1,D17)*IF(E17=0,1,E17),2)</f>
        <v>3.5</v>
      </c>
      <c r="G17" s="198">
        <v>2</v>
      </c>
      <c r="H17" s="199">
        <f>F17*G17</f>
        <v>7</v>
      </c>
    </row>
    <row r="18" spans="2:8" s="196" customFormat="1" ht="27.95" customHeight="1" x14ac:dyDescent="0.25">
      <c r="B18" s="197"/>
      <c r="C18" s="198"/>
      <c r="D18" s="198"/>
      <c r="E18" s="198"/>
      <c r="F18" s="198"/>
      <c r="G18" s="198"/>
      <c r="H18" s="199"/>
    </row>
    <row r="19" spans="2:8" s="196" customFormat="1" ht="27.95" customHeight="1" x14ac:dyDescent="0.25">
      <c r="B19" s="197" t="s">
        <v>204</v>
      </c>
      <c r="C19" s="198"/>
      <c r="D19" s="198">
        <v>3</v>
      </c>
      <c r="E19" s="198">
        <v>2.5</v>
      </c>
      <c r="F19" s="198">
        <f>ROUND(IF(C19=0,1,C19)*IF(D19=0,1,D19)*IF(E19=0,1,E19),2)</f>
        <v>7.5</v>
      </c>
      <c r="G19" s="198">
        <v>33</v>
      </c>
      <c r="H19" s="199">
        <f>F19*G19</f>
        <v>247.5</v>
      </c>
    </row>
    <row r="20" spans="2:8" s="196" customFormat="1" ht="27.95" customHeight="1" x14ac:dyDescent="0.25">
      <c r="B20" s="197"/>
      <c r="C20" s="198"/>
      <c r="D20" s="198">
        <v>1.4</v>
      </c>
      <c r="E20" s="198">
        <v>2.5</v>
      </c>
      <c r="F20" s="198">
        <f>ROUND(IF(C20=0,1,C20)*IF(D20=0,1,D20)*IF(E20=0,1,E20),2)</f>
        <v>3.5</v>
      </c>
      <c r="G20" s="198">
        <v>3</v>
      </c>
      <c r="H20" s="199">
        <f>F20*G20</f>
        <v>10.5</v>
      </c>
    </row>
    <row r="21" spans="2:8" s="196" customFormat="1" ht="27.95" customHeight="1" x14ac:dyDescent="0.25">
      <c r="B21" s="197"/>
      <c r="C21" s="198"/>
      <c r="D21" s="198"/>
      <c r="E21" s="198"/>
      <c r="F21" s="198"/>
      <c r="G21" s="198"/>
      <c r="H21" s="199"/>
    </row>
    <row r="22" spans="2:8" s="196" customFormat="1" ht="27.95" customHeight="1" x14ac:dyDescent="0.25">
      <c r="B22" s="197" t="s">
        <v>205</v>
      </c>
      <c r="C22" s="198"/>
      <c r="D22" s="198"/>
      <c r="E22" s="198"/>
      <c r="F22" s="198"/>
      <c r="G22" s="198"/>
      <c r="H22" s="199"/>
    </row>
    <row r="23" spans="2:8" s="196" customFormat="1" ht="27.95" customHeight="1" x14ac:dyDescent="0.25">
      <c r="B23" s="197" t="s">
        <v>203</v>
      </c>
      <c r="C23" s="198"/>
      <c r="D23" s="198">
        <v>3</v>
      </c>
      <c r="E23" s="198">
        <v>2.5</v>
      </c>
      <c r="F23" s="198">
        <f>ROUND(IF(C23=0,1,C23)*IF(D23=0,1,D23)*IF(E23=0,1,E23),2)</f>
        <v>7.5</v>
      </c>
      <c r="G23" s="198">
        <v>20</v>
      </c>
      <c r="H23" s="199">
        <f>F23*G23</f>
        <v>150</v>
      </c>
    </row>
    <row r="24" spans="2:8" s="196" customFormat="1" ht="27.95" customHeight="1" x14ac:dyDescent="0.25">
      <c r="B24" s="197"/>
      <c r="C24" s="198"/>
      <c r="D24" s="198">
        <v>1.4</v>
      </c>
      <c r="E24" s="198">
        <v>2.5</v>
      </c>
      <c r="F24" s="198">
        <f>ROUND(IF(C24=0,1,C24)*IF(D24=0,1,D24)*IF(E24=0,1,E24),2)</f>
        <v>3.5</v>
      </c>
      <c r="G24" s="198">
        <v>2</v>
      </c>
      <c r="H24" s="199">
        <f>F24*G24</f>
        <v>7</v>
      </c>
    </row>
    <row r="25" spans="2:8" s="196" customFormat="1" ht="27.95" customHeight="1" x14ac:dyDescent="0.25">
      <c r="B25" s="197"/>
      <c r="C25" s="198"/>
      <c r="D25" s="198"/>
      <c r="E25" s="198"/>
      <c r="F25" s="198"/>
      <c r="G25" s="198"/>
      <c r="H25" s="199"/>
    </row>
    <row r="26" spans="2:8" s="196" customFormat="1" ht="27.95" customHeight="1" x14ac:dyDescent="0.25">
      <c r="B26" s="197" t="s">
        <v>204</v>
      </c>
      <c r="C26" s="198"/>
      <c r="D26" s="198">
        <v>3</v>
      </c>
      <c r="E26" s="198">
        <v>2.5</v>
      </c>
      <c r="F26" s="198">
        <f>ROUND(IF(C26=0,1,C26)*IF(D26=0,1,D26)*IF(E26=0,1,E26),2)</f>
        <v>7.5</v>
      </c>
      <c r="G26" s="198">
        <v>33</v>
      </c>
      <c r="H26" s="199">
        <f>F26*G26</f>
        <v>247.5</v>
      </c>
    </row>
    <row r="27" spans="2:8" s="196" customFormat="1" ht="27.95" customHeight="1" x14ac:dyDescent="0.25">
      <c r="B27" s="197"/>
      <c r="C27" s="198"/>
      <c r="D27" s="198">
        <v>1.4</v>
      </c>
      <c r="E27" s="198">
        <v>2.5</v>
      </c>
      <c r="F27" s="198">
        <f>ROUND(IF(C27=0,1,C27)*IF(D27=0,1,D27)*IF(E27=0,1,E27),2)</f>
        <v>3.5</v>
      </c>
      <c r="G27" s="198">
        <v>3</v>
      </c>
      <c r="H27" s="199">
        <f>F27*G27</f>
        <v>10.5</v>
      </c>
    </row>
    <row r="28" spans="2:8" s="196" customFormat="1" ht="27.95" customHeight="1" x14ac:dyDescent="0.25">
      <c r="B28" s="197"/>
      <c r="C28" s="198"/>
      <c r="D28" s="198"/>
      <c r="E28" s="198"/>
      <c r="F28" s="198"/>
      <c r="G28" s="198"/>
      <c r="H28" s="199"/>
    </row>
    <row r="29" spans="2:8" s="196" customFormat="1" ht="27.95" customHeight="1" x14ac:dyDescent="0.25">
      <c r="B29" s="197"/>
      <c r="C29" s="198"/>
      <c r="D29" s="198"/>
      <c r="E29" s="198"/>
      <c r="F29" s="198"/>
      <c r="G29" s="198"/>
      <c r="H29" s="199"/>
    </row>
    <row r="30" spans="2:8" s="196" customFormat="1" ht="27.95" customHeight="1" x14ac:dyDescent="0.25">
      <c r="B30" s="197"/>
      <c r="C30" s="198"/>
      <c r="D30" s="198"/>
      <c r="E30" s="198"/>
      <c r="F30" s="198"/>
      <c r="G30" s="198"/>
      <c r="H30" s="199"/>
    </row>
    <row r="31" spans="2:8" s="196" customFormat="1" ht="27.95" customHeight="1" x14ac:dyDescent="0.25">
      <c r="B31" s="197"/>
      <c r="C31" s="198"/>
      <c r="D31" s="198"/>
      <c r="E31" s="198"/>
      <c r="F31" s="198"/>
      <c r="G31" s="198"/>
      <c r="H31" s="199"/>
    </row>
    <row r="32" spans="2:8" ht="15" customHeight="1" x14ac:dyDescent="0.25">
      <c r="B32" s="391" t="s">
        <v>115</v>
      </c>
      <c r="C32" s="391"/>
      <c r="D32" s="391"/>
      <c r="E32" s="391"/>
      <c r="F32" s="391"/>
      <c r="G32" s="391"/>
      <c r="H32" s="200">
        <f>SUM(H16:H31)</f>
        <v>830</v>
      </c>
    </row>
    <row r="33" spans="2:8" ht="16.5" customHeight="1" thickBot="1" x14ac:dyDescent="0.3">
      <c r="B33" s="392" t="s">
        <v>90</v>
      </c>
      <c r="C33" s="393"/>
      <c r="D33" s="393"/>
      <c r="E33" s="393"/>
      <c r="F33" s="393"/>
      <c r="G33" s="394"/>
      <c r="H33" s="201">
        <f>H32</f>
        <v>830</v>
      </c>
    </row>
    <row r="34" spans="2:8" ht="12.75" customHeight="1" x14ac:dyDescent="0.25">
      <c r="B34" s="202"/>
      <c r="C34" s="202"/>
      <c r="D34" s="203"/>
      <c r="E34" s="203"/>
      <c r="F34" s="203"/>
      <c r="G34" s="203"/>
      <c r="H34" s="203"/>
    </row>
    <row r="35" spans="2:8" ht="12.75" customHeight="1" thickBot="1" x14ac:dyDescent="0.3">
      <c r="B35" s="202"/>
      <c r="C35" s="202"/>
      <c r="D35" s="203"/>
      <c r="E35" s="203"/>
      <c r="F35" s="203"/>
      <c r="G35" s="203"/>
      <c r="H35" s="203"/>
    </row>
    <row r="36" spans="2:8" ht="12.75" customHeight="1" thickBot="1" x14ac:dyDescent="0.3">
      <c r="B36" s="395" t="s">
        <v>117</v>
      </c>
      <c r="C36" s="396"/>
      <c r="D36" s="397"/>
      <c r="E36" s="397"/>
      <c r="F36" s="397"/>
      <c r="G36" s="397"/>
      <c r="H36" s="398"/>
    </row>
    <row r="37" spans="2:8" ht="409.5" customHeight="1" x14ac:dyDescent="0.25">
      <c r="B37" s="399"/>
      <c r="C37" s="400"/>
      <c r="D37" s="400"/>
      <c r="E37" s="400"/>
      <c r="F37" s="400"/>
      <c r="G37" s="400"/>
      <c r="H37" s="401"/>
    </row>
    <row r="38" spans="2:8" ht="68.25" customHeight="1" thickBot="1" x14ac:dyDescent="0.3">
      <c r="B38" s="402"/>
      <c r="C38" s="403"/>
      <c r="D38" s="403"/>
      <c r="E38" s="403"/>
      <c r="F38" s="403"/>
      <c r="G38" s="403"/>
      <c r="H38" s="404"/>
    </row>
    <row r="39" spans="2:8" ht="12.75" customHeight="1" x14ac:dyDescent="0.25"/>
    <row r="40" spans="2:8" ht="12.75" customHeight="1" x14ac:dyDescent="0.25"/>
    <row r="41" spans="2:8" ht="12.75" customHeight="1" x14ac:dyDescent="0.25"/>
    <row r="42" spans="2:8" ht="12.75" customHeight="1" x14ac:dyDescent="0.25"/>
    <row r="43" spans="2:8" ht="12.75" customHeight="1" x14ac:dyDescent="0.25"/>
    <row r="44" spans="2:8" ht="12.75" customHeight="1" x14ac:dyDescent="0.25"/>
    <row r="45" spans="2:8" ht="12.75" customHeight="1" x14ac:dyDescent="0.25"/>
    <row r="46" spans="2:8" ht="12.75" customHeight="1" x14ac:dyDescent="0.25"/>
    <row r="47" spans="2:8" ht="12.75" customHeight="1" x14ac:dyDescent="0.25"/>
    <row r="48" spans="2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32:G32"/>
    <mergeCell ref="B33:G33"/>
    <mergeCell ref="B36:H36"/>
    <mergeCell ref="B37:H38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9" max="16383" man="1"/>
  </row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48C7-DC2A-4020-AE2C-7189AE3A15DE}">
  <sheetPr codeName="Hoja49">
    <tabColor rgb="FF92D050"/>
    <pageSetUpPr fitToPage="1"/>
  </sheetPr>
  <dimension ref="A1:M54"/>
  <sheetViews>
    <sheetView topLeftCell="A2" zoomScale="80" zoomScaleNormal="80" workbookViewId="0">
      <selection activeCell="C7" sqref="C7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261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81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206</v>
      </c>
      <c r="D9" s="383"/>
      <c r="E9" s="383"/>
      <c r="F9" s="383"/>
      <c r="G9" s="384"/>
      <c r="H9" s="368"/>
    </row>
    <row r="10" spans="1:13" s="156" customFormat="1" ht="46.5" customHeight="1" x14ac:dyDescent="0.25">
      <c r="A10" s="365"/>
      <c r="B10" s="153" t="s">
        <v>100</v>
      </c>
      <c r="C10" s="427" t="s">
        <v>207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171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208</v>
      </c>
      <c r="D15" s="166" t="s">
        <v>171</v>
      </c>
      <c r="E15" s="167"/>
      <c r="F15" s="220">
        <v>1</v>
      </c>
      <c r="G15" s="167">
        <f t="shared" ref="G15" si="0">F15*E15</f>
        <v>0</v>
      </c>
      <c r="H15" s="368"/>
    </row>
    <row r="16" spans="1:13" x14ac:dyDescent="0.25">
      <c r="A16" s="365"/>
      <c r="B16" s="164"/>
      <c r="C16" s="164" t="s">
        <v>209</v>
      </c>
      <c r="D16" s="11" t="s">
        <v>194</v>
      </c>
      <c r="E16" s="209"/>
      <c r="F16" s="220">
        <v>4</v>
      </c>
      <c r="G16" s="209">
        <f>F16*E16</f>
        <v>0</v>
      </c>
      <c r="H16" s="368"/>
    </row>
    <row r="17" spans="1:11" x14ac:dyDescent="0.25">
      <c r="A17" s="365"/>
      <c r="B17" s="164"/>
      <c r="C17" s="164" t="s">
        <v>210</v>
      </c>
      <c r="D17" s="11" t="s">
        <v>194</v>
      </c>
      <c r="E17" s="209"/>
      <c r="F17" s="220">
        <v>4</v>
      </c>
      <c r="G17" s="209">
        <f>F17*E17</f>
        <v>0</v>
      </c>
      <c r="H17" s="368"/>
    </row>
    <row r="18" spans="1:11" x14ac:dyDescent="0.25">
      <c r="A18" s="365"/>
      <c r="B18" s="164"/>
      <c r="C18" s="164" t="s">
        <v>211</v>
      </c>
      <c r="D18" s="11" t="s">
        <v>194</v>
      </c>
      <c r="E18" s="209"/>
      <c r="F18" s="220">
        <v>1</v>
      </c>
      <c r="G18" s="209">
        <f>F18*E18</f>
        <v>0</v>
      </c>
      <c r="H18" s="368"/>
    </row>
    <row r="19" spans="1:11" ht="15.75" thickBot="1" x14ac:dyDescent="0.3">
      <c r="A19" s="365"/>
      <c r="B19" s="164"/>
      <c r="C19" s="169"/>
      <c r="D19" s="170"/>
      <c r="E19" s="171"/>
      <c r="F19" s="172"/>
      <c r="G19" s="171">
        <f t="shared" ref="G19" si="1">F19*E19</f>
        <v>0</v>
      </c>
      <c r="H19" s="368"/>
    </row>
    <row r="20" spans="1:11" s="156" customFormat="1" ht="15.75" thickBot="1" x14ac:dyDescent="0.3">
      <c r="A20" s="365"/>
      <c r="B20" s="344" t="s">
        <v>14</v>
      </c>
      <c r="C20" s="345"/>
      <c r="D20" s="345"/>
      <c r="E20" s="345"/>
      <c r="F20" s="345"/>
      <c r="G20" s="173">
        <f>SUM(G15:G19)</f>
        <v>0</v>
      </c>
      <c r="H20" s="368"/>
      <c r="J20" s="208"/>
      <c r="K20" s="208"/>
    </row>
    <row r="21" spans="1:11" ht="15.75" thickBot="1" x14ac:dyDescent="0.3">
      <c r="A21" s="365"/>
      <c r="B21" s="352"/>
      <c r="C21" s="352"/>
      <c r="D21" s="352"/>
      <c r="E21" s="352"/>
      <c r="F21" s="352"/>
      <c r="G21" s="352"/>
      <c r="H21" s="368"/>
    </row>
    <row r="22" spans="1:11" ht="15.75" thickBot="1" x14ac:dyDescent="0.3">
      <c r="A22" s="365"/>
      <c r="B22" s="349" t="s">
        <v>1</v>
      </c>
      <c r="C22" s="350"/>
      <c r="D22" s="350"/>
      <c r="E22" s="350"/>
      <c r="F22" s="350"/>
      <c r="G22" s="351"/>
      <c r="H22" s="368"/>
    </row>
    <row r="23" spans="1:11" ht="15.75" thickBot="1" x14ac:dyDescent="0.3">
      <c r="A23" s="365"/>
      <c r="B23" s="163" t="s">
        <v>75</v>
      </c>
      <c r="C23" s="6" t="s">
        <v>4</v>
      </c>
      <c r="D23" s="7" t="s">
        <v>5</v>
      </c>
      <c r="E23" s="7" t="s">
        <v>6</v>
      </c>
      <c r="F23" s="7" t="s">
        <v>7</v>
      </c>
      <c r="G23" s="8" t="s">
        <v>8</v>
      </c>
      <c r="H23" s="368"/>
    </row>
    <row r="24" spans="1:11" x14ac:dyDescent="0.25">
      <c r="A24" s="365"/>
      <c r="B24" s="204" t="s">
        <v>130</v>
      </c>
      <c r="C24" s="205" t="s">
        <v>250</v>
      </c>
      <c r="D24" s="204" t="s">
        <v>13</v>
      </c>
      <c r="E24" s="206">
        <f>$G$32</f>
        <v>0</v>
      </c>
      <c r="F24" s="222">
        <v>0.03</v>
      </c>
      <c r="G24" s="167">
        <f t="shared" ref="G24:G25" si="2">F24*E24</f>
        <v>0</v>
      </c>
      <c r="H24" s="368"/>
    </row>
    <row r="25" spans="1:11" ht="15.75" thickBot="1" x14ac:dyDescent="0.3">
      <c r="A25" s="365"/>
      <c r="B25" s="170"/>
      <c r="C25" s="169"/>
      <c r="D25" s="170"/>
      <c r="E25" s="171"/>
      <c r="F25" s="175"/>
      <c r="G25" s="171">
        <f t="shared" si="2"/>
        <v>0</v>
      </c>
      <c r="H25" s="368"/>
    </row>
    <row r="26" spans="1:11" ht="30" customHeight="1" thickBot="1" x14ac:dyDescent="0.3">
      <c r="A26" s="365"/>
      <c r="B26" s="344" t="s">
        <v>11</v>
      </c>
      <c r="C26" s="345"/>
      <c r="D26" s="345"/>
      <c r="E26" s="345"/>
      <c r="F26" s="345"/>
      <c r="G26" s="173">
        <f>SUM(G24:G25)</f>
        <v>0</v>
      </c>
      <c r="H26" s="368"/>
    </row>
    <row r="27" spans="1:11" ht="28.5" customHeight="1" thickBot="1" x14ac:dyDescent="0.3">
      <c r="A27" s="365"/>
      <c r="B27" s="363"/>
      <c r="C27" s="363"/>
      <c r="D27" s="363"/>
      <c r="E27" s="363"/>
      <c r="F27" s="363"/>
      <c r="G27" s="363"/>
      <c r="H27" s="368"/>
      <c r="J27" s="177"/>
    </row>
    <row r="28" spans="1:11" ht="15.75" thickBot="1" x14ac:dyDescent="0.3">
      <c r="A28" s="365"/>
      <c r="B28" s="349" t="s">
        <v>105</v>
      </c>
      <c r="C28" s="350"/>
      <c r="D28" s="350"/>
      <c r="E28" s="350"/>
      <c r="F28" s="350"/>
      <c r="G28" s="351"/>
      <c r="H28" s="368"/>
    </row>
    <row r="29" spans="1:11" ht="15.75" thickBot="1" x14ac:dyDescent="0.3">
      <c r="A29" s="365"/>
      <c r="B29" s="163" t="s">
        <v>75</v>
      </c>
      <c r="C29" s="6" t="s">
        <v>4</v>
      </c>
      <c r="D29" s="7" t="s">
        <v>5</v>
      </c>
      <c r="E29" s="7" t="s">
        <v>6</v>
      </c>
      <c r="F29" s="7" t="s">
        <v>7</v>
      </c>
      <c r="G29" s="8" t="s">
        <v>8</v>
      </c>
      <c r="H29" s="368"/>
    </row>
    <row r="30" spans="1:11" ht="30" x14ac:dyDescent="0.25">
      <c r="A30" s="365"/>
      <c r="B30" s="166" t="s">
        <v>163</v>
      </c>
      <c r="C30" s="165" t="s">
        <v>251</v>
      </c>
      <c r="D30" s="166" t="s">
        <v>252</v>
      </c>
      <c r="E30" s="167"/>
      <c r="F30" s="166">
        <v>0.2</v>
      </c>
      <c r="G30" s="167">
        <f>F30*E30</f>
        <v>0</v>
      </c>
      <c r="H30" s="368"/>
    </row>
    <row r="31" spans="1:11" ht="15.75" thickBot="1" x14ac:dyDescent="0.3">
      <c r="A31" s="365"/>
      <c r="B31" s="170"/>
      <c r="C31" s="169"/>
      <c r="D31" s="170"/>
      <c r="E31" s="171"/>
      <c r="F31" s="172"/>
      <c r="G31" s="171">
        <f>F31*E31</f>
        <v>0</v>
      </c>
      <c r="H31" s="368"/>
    </row>
    <row r="32" spans="1:11" ht="15.75" thickBot="1" x14ac:dyDescent="0.3">
      <c r="A32" s="365"/>
      <c r="B32" s="344" t="s">
        <v>10</v>
      </c>
      <c r="C32" s="345"/>
      <c r="D32" s="345"/>
      <c r="E32" s="345"/>
      <c r="F32" s="345"/>
      <c r="G32" s="173">
        <f>SUM(G30:G31)</f>
        <v>0</v>
      </c>
      <c r="H32" s="368"/>
    </row>
    <row r="33" spans="1:8" ht="15.75" thickBot="1" x14ac:dyDescent="0.3">
      <c r="A33" s="365"/>
      <c r="B33" s="363"/>
      <c r="C33" s="363"/>
      <c r="D33" s="363"/>
      <c r="E33" s="363"/>
      <c r="F33" s="363"/>
      <c r="G33" s="363"/>
      <c r="H33" s="368"/>
    </row>
    <row r="34" spans="1:8" ht="15.75" thickBot="1" x14ac:dyDescent="0.3">
      <c r="A34" s="365"/>
      <c r="B34" s="349" t="s">
        <v>3</v>
      </c>
      <c r="C34" s="350"/>
      <c r="D34" s="350"/>
      <c r="E34" s="350"/>
      <c r="F34" s="350"/>
      <c r="G34" s="351"/>
      <c r="H34" s="368"/>
    </row>
    <row r="35" spans="1:8" ht="15.75" thickBot="1" x14ac:dyDescent="0.3">
      <c r="A35" s="365"/>
      <c r="B35" s="163" t="s">
        <v>75</v>
      </c>
      <c r="C35" s="6" t="s">
        <v>4</v>
      </c>
      <c r="D35" s="7" t="s">
        <v>5</v>
      </c>
      <c r="E35" s="7" t="s">
        <v>6</v>
      </c>
      <c r="F35" s="7" t="s">
        <v>7</v>
      </c>
      <c r="G35" s="8" t="s">
        <v>8</v>
      </c>
      <c r="H35" s="368"/>
    </row>
    <row r="36" spans="1:8" x14ac:dyDescent="0.25">
      <c r="A36" s="365"/>
      <c r="B36" s="166"/>
      <c r="C36" s="165"/>
      <c r="D36" s="166"/>
      <c r="E36" s="167"/>
      <c r="F36" s="210"/>
      <c r="G36" s="167"/>
      <c r="H36" s="368"/>
    </row>
    <row r="37" spans="1:8" ht="15.75" thickBot="1" x14ac:dyDescent="0.3">
      <c r="A37" s="365"/>
      <c r="B37" s="170"/>
      <c r="C37" s="169"/>
      <c r="D37" s="170"/>
      <c r="E37" s="171"/>
      <c r="F37" s="172"/>
      <c r="G37" s="171">
        <f>F37*E37</f>
        <v>0</v>
      </c>
      <c r="H37" s="368"/>
    </row>
    <row r="38" spans="1:8" ht="15.75" thickBot="1" x14ac:dyDescent="0.3">
      <c r="A38" s="365"/>
      <c r="B38" s="344" t="s">
        <v>9</v>
      </c>
      <c r="C38" s="345"/>
      <c r="D38" s="345"/>
      <c r="E38" s="345"/>
      <c r="F38" s="345"/>
      <c r="G38" s="173">
        <f>SUM(G36:G37)</f>
        <v>0</v>
      </c>
      <c r="H38" s="368"/>
    </row>
    <row r="39" spans="1:8" ht="15.75" thickBot="1" x14ac:dyDescent="0.3">
      <c r="A39" s="365"/>
      <c r="B39" s="352"/>
      <c r="C39" s="352"/>
      <c r="D39" s="352"/>
      <c r="E39" s="352"/>
      <c r="F39" s="352"/>
      <c r="G39" s="352"/>
      <c r="H39" s="368"/>
    </row>
    <row r="40" spans="1:8" x14ac:dyDescent="0.25">
      <c r="A40" s="365"/>
      <c r="B40" s="353" t="s">
        <v>106</v>
      </c>
      <c r="C40" s="354"/>
      <c r="D40" s="354"/>
      <c r="E40" s="354"/>
      <c r="F40" s="355"/>
      <c r="G40" s="178">
        <f>ROUND(G38+G32+G26+G20,0)</f>
        <v>0</v>
      </c>
      <c r="H40" s="368"/>
    </row>
    <row r="41" spans="1:8" x14ac:dyDescent="0.25">
      <c r="A41" s="365"/>
      <c r="B41" s="356" t="s">
        <v>107</v>
      </c>
      <c r="C41" s="357"/>
      <c r="D41" s="357"/>
      <c r="E41" s="357"/>
      <c r="F41" s="179">
        <v>1</v>
      </c>
      <c r="G41" s="180">
        <f>G40*F41</f>
        <v>0</v>
      </c>
      <c r="H41" s="368"/>
    </row>
    <row r="42" spans="1:8" x14ac:dyDescent="0.25">
      <c r="A42" s="365"/>
      <c r="B42" s="356" t="s">
        <v>86</v>
      </c>
      <c r="C42" s="357"/>
      <c r="D42" s="357"/>
      <c r="E42" s="357"/>
      <c r="F42" s="181">
        <f>'AIU%'!$I$48</f>
        <v>0.15</v>
      </c>
      <c r="G42" s="180">
        <f>F42*G41</f>
        <v>0</v>
      </c>
      <c r="H42" s="368"/>
    </row>
    <row r="43" spans="1:8" x14ac:dyDescent="0.25">
      <c r="A43" s="365"/>
      <c r="B43" s="356" t="s">
        <v>87</v>
      </c>
      <c r="C43" s="357"/>
      <c r="D43" s="357"/>
      <c r="E43" s="357"/>
      <c r="F43" s="182">
        <v>0</v>
      </c>
      <c r="G43" s="180">
        <f>F43*G41</f>
        <v>0</v>
      </c>
      <c r="H43" s="368"/>
    </row>
    <row r="44" spans="1:8" x14ac:dyDescent="0.25">
      <c r="A44" s="365"/>
      <c r="B44" s="356" t="s">
        <v>88</v>
      </c>
      <c r="C44" s="357"/>
      <c r="D44" s="357"/>
      <c r="E44" s="357"/>
      <c r="F44" s="182">
        <v>0.05</v>
      </c>
      <c r="G44" s="180">
        <f>F44*G41</f>
        <v>0</v>
      </c>
      <c r="H44" s="368"/>
    </row>
    <row r="45" spans="1:8" ht="15.75" thickBot="1" x14ac:dyDescent="0.3">
      <c r="A45" s="365"/>
      <c r="B45" s="358" t="s">
        <v>89</v>
      </c>
      <c r="C45" s="359"/>
      <c r="D45" s="359"/>
      <c r="E45" s="359"/>
      <c r="F45" s="183">
        <v>0.19</v>
      </c>
      <c r="G45" s="184">
        <f>F45*G44</f>
        <v>0</v>
      </c>
      <c r="H45" s="368"/>
    </row>
    <row r="46" spans="1:8" ht="15.75" thickBot="1" x14ac:dyDescent="0.3">
      <c r="A46" s="365"/>
      <c r="B46" s="352"/>
      <c r="C46" s="352"/>
      <c r="D46" s="352"/>
      <c r="E46" s="352"/>
      <c r="F46" s="352"/>
      <c r="G46" s="352"/>
      <c r="H46" s="368"/>
    </row>
    <row r="47" spans="1:8" ht="15.75" thickBot="1" x14ac:dyDescent="0.3">
      <c r="A47" s="365"/>
      <c r="B47" s="360" t="s">
        <v>90</v>
      </c>
      <c r="C47" s="361"/>
      <c r="D47" s="361"/>
      <c r="E47" s="361"/>
      <c r="F47" s="362"/>
      <c r="G47" s="185">
        <f>G45+G44+G43+G42+G41</f>
        <v>0</v>
      </c>
      <c r="H47" s="368"/>
    </row>
    <row r="48" spans="1:8" x14ac:dyDescent="0.25">
      <c r="A48" s="365"/>
      <c r="B48" s="346"/>
      <c r="C48" s="346"/>
      <c r="D48" s="346"/>
      <c r="E48" s="346"/>
      <c r="F48" s="346"/>
      <c r="G48" s="346"/>
      <c r="H48" s="368"/>
    </row>
    <row r="49" spans="1:8" x14ac:dyDescent="0.25">
      <c r="A49" s="365"/>
      <c r="B49" s="347"/>
      <c r="C49" s="347"/>
      <c r="D49" s="347"/>
      <c r="E49" s="347"/>
      <c r="F49" s="347"/>
      <c r="G49" s="347"/>
      <c r="H49" s="368"/>
    </row>
    <row r="50" spans="1:8" ht="15.75" thickBot="1" x14ac:dyDescent="0.3">
      <c r="A50" s="366"/>
      <c r="B50" s="348"/>
      <c r="C50" s="348"/>
      <c r="D50" s="348"/>
      <c r="E50" s="348"/>
      <c r="F50" s="348"/>
      <c r="G50" s="348"/>
      <c r="H50" s="369"/>
    </row>
    <row r="51" spans="1:8" x14ac:dyDescent="0.25">
      <c r="D51" s="143"/>
    </row>
    <row r="52" spans="1:8" x14ac:dyDescent="0.25">
      <c r="C52"/>
      <c r="D52" s="143"/>
    </row>
    <row r="53" spans="1:8" x14ac:dyDescent="0.25">
      <c r="D53" s="143"/>
    </row>
    <row r="54" spans="1:8" x14ac:dyDescent="0.25">
      <c r="D54" s="143"/>
    </row>
  </sheetData>
  <mergeCells count="34">
    <mergeCell ref="A1:A50"/>
    <mergeCell ref="B1:G1"/>
    <mergeCell ref="H1:H50"/>
    <mergeCell ref="B2:F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20:F20"/>
    <mergeCell ref="B21:G21"/>
    <mergeCell ref="B22:G22"/>
    <mergeCell ref="B26:F26"/>
    <mergeCell ref="B27:G27"/>
    <mergeCell ref="B28:G28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3E327-1014-472F-9752-7A1D0EEA88ED}">
  <sheetPr codeName="Hoja50">
    <tabColor rgb="FF5B9BD5"/>
    <pageSetUpPr fitToPage="1"/>
  </sheetPr>
  <dimension ref="A1:R951"/>
  <sheetViews>
    <sheetView zoomScale="70" zoomScaleNormal="70" workbookViewId="0">
      <selection activeCell="B16" sqref="B16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'4.08'!E8</f>
        <v>4. ACABADOS DE FACHADA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'4.08'!C9</f>
        <v>M-4.08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4" t="str">
        <f>'4.08'!C10</f>
        <v>SUMINISTRO E INSTALACIÓN DE SISTEMA DE CUBREJUNTA EN PLATINA DE ALUMINIO PARA JUNTA ESTRUCTURAL DE FACHADA, INCLUYE REMOCIÓN DE REPELLO DETERIORADO, PREPARACIÓN DE SUPERFICIE, ANCLAJES MECÁNICOS Y SELLADO CON SILICONA</v>
      </c>
      <c r="D10" s="425"/>
      <c r="E10" s="425"/>
      <c r="F10" s="425"/>
      <c r="G10" s="425"/>
      <c r="H10" s="426"/>
    </row>
    <row r="11" spans="1:18" ht="15" customHeight="1" thickBot="1" x14ac:dyDescent="0.3">
      <c r="B11" s="162" t="s">
        <v>102</v>
      </c>
      <c r="C11" s="408" t="str">
        <f>'4.08'!C11</f>
        <v>ML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ML</v>
      </c>
      <c r="G14" s="194" t="s">
        <v>114</v>
      </c>
      <c r="H14" s="195" t="s">
        <v>115</v>
      </c>
    </row>
    <row r="15" spans="1:18" s="196" customFormat="1" ht="27.95" customHeight="1" x14ac:dyDescent="0.25">
      <c r="B15" s="197" t="s">
        <v>212</v>
      </c>
      <c r="C15" s="198">
        <v>150</v>
      </c>
      <c r="D15" s="198"/>
      <c r="E15" s="198"/>
      <c r="F15" s="198">
        <f>ROUND(IF(C15=0,1,C15)*IF(D15=0,1,D15)*IF(E15=0,1,E15),2)</f>
        <v>150</v>
      </c>
      <c r="G15" s="198">
        <v>1</v>
      </c>
      <c r="H15" s="199">
        <f>F15*G15</f>
        <v>150</v>
      </c>
    </row>
    <row r="16" spans="1:18" s="196" customFormat="1" ht="27.95" customHeight="1" x14ac:dyDescent="0.25">
      <c r="B16" s="197"/>
      <c r="C16" s="198"/>
      <c r="D16" s="198"/>
      <c r="E16" s="198"/>
      <c r="F16" s="198"/>
      <c r="G16" s="198"/>
      <c r="H16" s="199"/>
    </row>
    <row r="17" spans="2:8" s="196" customFormat="1" ht="27.95" customHeight="1" x14ac:dyDescent="0.25">
      <c r="B17" s="197"/>
      <c r="C17" s="198"/>
      <c r="D17" s="198"/>
      <c r="E17" s="198"/>
      <c r="F17" s="198"/>
      <c r="G17" s="198"/>
      <c r="H17" s="199"/>
    </row>
    <row r="18" spans="2:8" s="196" customFormat="1" ht="27.95" customHeight="1" x14ac:dyDescent="0.25">
      <c r="B18" s="197"/>
      <c r="C18" s="198"/>
      <c r="D18" s="198"/>
      <c r="E18" s="198"/>
      <c r="F18" s="198"/>
      <c r="G18" s="198"/>
      <c r="H18" s="199"/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ht="15" customHeight="1" x14ac:dyDescent="0.25">
      <c r="B21" s="391" t="s">
        <v>115</v>
      </c>
      <c r="C21" s="391"/>
      <c r="D21" s="391"/>
      <c r="E21" s="391"/>
      <c r="F21" s="391"/>
      <c r="G21" s="391"/>
      <c r="H21" s="200">
        <f>SUM(H15:H20)</f>
        <v>150</v>
      </c>
    </row>
    <row r="22" spans="2:8" ht="16.5" customHeight="1" thickBot="1" x14ac:dyDescent="0.3">
      <c r="B22" s="392" t="s">
        <v>90</v>
      </c>
      <c r="C22" s="393"/>
      <c r="D22" s="393"/>
      <c r="E22" s="393"/>
      <c r="F22" s="393"/>
      <c r="G22" s="394"/>
      <c r="H22" s="201">
        <f>H21</f>
        <v>150</v>
      </c>
    </row>
    <row r="23" spans="2:8" ht="12.75" customHeight="1" x14ac:dyDescent="0.25">
      <c r="B23" s="202"/>
      <c r="C23" s="202"/>
      <c r="D23" s="203"/>
      <c r="E23" s="203"/>
      <c r="F23" s="203"/>
      <c r="G23" s="203"/>
      <c r="H23" s="203"/>
    </row>
    <row r="24" spans="2:8" ht="12.75" customHeight="1" thickBot="1" x14ac:dyDescent="0.3">
      <c r="B24" s="202"/>
      <c r="C24" s="202"/>
      <c r="D24" s="203"/>
      <c r="E24" s="203"/>
      <c r="F24" s="203"/>
      <c r="G24" s="203"/>
      <c r="H24" s="203"/>
    </row>
    <row r="25" spans="2:8" ht="12.75" customHeight="1" thickBot="1" x14ac:dyDescent="0.3">
      <c r="B25" s="395" t="s">
        <v>117</v>
      </c>
      <c r="C25" s="396"/>
      <c r="D25" s="397"/>
      <c r="E25" s="397"/>
      <c r="F25" s="397"/>
      <c r="G25" s="397"/>
      <c r="H25" s="398"/>
    </row>
    <row r="26" spans="2:8" ht="409.5" customHeight="1" x14ac:dyDescent="0.25">
      <c r="B26" s="399"/>
      <c r="C26" s="400"/>
      <c r="D26" s="400"/>
      <c r="E26" s="400"/>
      <c r="F26" s="400"/>
      <c r="G26" s="400"/>
      <c r="H26" s="401"/>
    </row>
    <row r="27" spans="2:8" ht="68.25" customHeight="1" thickBot="1" x14ac:dyDescent="0.3">
      <c r="B27" s="402"/>
      <c r="C27" s="403"/>
      <c r="D27" s="403"/>
      <c r="E27" s="403"/>
      <c r="F27" s="403"/>
      <c r="G27" s="403"/>
      <c r="H27" s="404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20C5-E7DB-4E0D-B9EC-3EF0D9F5B7E0}">
  <sheetPr codeName="Hoja51">
    <tabColor rgb="FF92D050"/>
    <pageSetUpPr fitToPage="1"/>
  </sheetPr>
  <dimension ref="A1:M53"/>
  <sheetViews>
    <sheetView zoomScale="80" zoomScaleNormal="80" workbookViewId="0">
      <selection activeCell="K7" sqref="K7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256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265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81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213</v>
      </c>
      <c r="D9" s="383"/>
      <c r="E9" s="383"/>
      <c r="F9" s="383"/>
      <c r="G9" s="384"/>
      <c r="H9" s="368"/>
    </row>
    <row r="10" spans="1:13" s="156" customFormat="1" ht="46.5" customHeight="1" x14ac:dyDescent="0.25">
      <c r="A10" s="365"/>
      <c r="B10" s="153" t="s">
        <v>100</v>
      </c>
      <c r="C10" s="427" t="s">
        <v>258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126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214</v>
      </c>
      <c r="D15" s="166" t="s">
        <v>194</v>
      </c>
      <c r="E15" s="167"/>
      <c r="F15" s="220">
        <f>4/16</f>
        <v>0.25</v>
      </c>
      <c r="G15" s="167">
        <f t="shared" ref="G15" si="0">F15*E15</f>
        <v>0</v>
      </c>
      <c r="H15" s="368"/>
    </row>
    <row r="16" spans="1:13" x14ac:dyDescent="0.25">
      <c r="A16" s="365"/>
      <c r="B16" s="164"/>
      <c r="C16" s="164" t="s">
        <v>215</v>
      </c>
      <c r="D16" s="11" t="s">
        <v>194</v>
      </c>
      <c r="E16" s="209"/>
      <c r="F16" s="220">
        <f>4/16</f>
        <v>0.25</v>
      </c>
      <c r="G16" s="209">
        <f>F16*E16</f>
        <v>0</v>
      </c>
      <c r="H16" s="368"/>
    </row>
    <row r="17" spans="1:11" x14ac:dyDescent="0.25">
      <c r="A17" s="365"/>
      <c r="B17" s="164"/>
      <c r="C17" s="164" t="s">
        <v>216</v>
      </c>
      <c r="D17" s="11" t="s">
        <v>194</v>
      </c>
      <c r="E17" s="209"/>
      <c r="F17" s="220">
        <f>0.5/16</f>
        <v>3.125E-2</v>
      </c>
      <c r="G17" s="209">
        <f>F17*E17</f>
        <v>0</v>
      </c>
      <c r="H17" s="368"/>
    </row>
    <row r="18" spans="1:11" ht="15.75" thickBot="1" x14ac:dyDescent="0.3">
      <c r="A18" s="365"/>
      <c r="B18" s="164"/>
      <c r="C18" s="169"/>
      <c r="D18" s="170"/>
      <c r="E18" s="171"/>
      <c r="F18" s="172"/>
      <c r="G18" s="171">
        <f t="shared" ref="G18" si="1">F18*E18</f>
        <v>0</v>
      </c>
      <c r="H18" s="368"/>
    </row>
    <row r="19" spans="1:11" s="156" customFormat="1" ht="15.75" thickBot="1" x14ac:dyDescent="0.3">
      <c r="A19" s="365"/>
      <c r="B19" s="344" t="s">
        <v>14</v>
      </c>
      <c r="C19" s="345"/>
      <c r="D19" s="345"/>
      <c r="E19" s="345"/>
      <c r="F19" s="345"/>
      <c r="G19" s="173">
        <f>SUM(G15:G18)</f>
        <v>0</v>
      </c>
      <c r="H19" s="368"/>
      <c r="J19" s="208"/>
      <c r="K19" s="208"/>
    </row>
    <row r="20" spans="1:11" ht="15.75" thickBot="1" x14ac:dyDescent="0.3">
      <c r="A20" s="365"/>
      <c r="B20" s="352"/>
      <c r="C20" s="352"/>
      <c r="D20" s="352"/>
      <c r="E20" s="352"/>
      <c r="F20" s="352"/>
      <c r="G20" s="352"/>
      <c r="H20" s="368"/>
    </row>
    <row r="21" spans="1:11" ht="15.75" thickBot="1" x14ac:dyDescent="0.3">
      <c r="A21" s="365"/>
      <c r="B21" s="349" t="s">
        <v>1</v>
      </c>
      <c r="C21" s="350"/>
      <c r="D21" s="350"/>
      <c r="E21" s="350"/>
      <c r="F21" s="350"/>
      <c r="G21" s="351"/>
      <c r="H21" s="368"/>
    </row>
    <row r="22" spans="1:11" ht="15.75" thickBot="1" x14ac:dyDescent="0.3">
      <c r="A22" s="365"/>
      <c r="B22" s="163" t="s">
        <v>75</v>
      </c>
      <c r="C22" s="6" t="s">
        <v>4</v>
      </c>
      <c r="D22" s="7" t="s">
        <v>5</v>
      </c>
      <c r="E22" s="7" t="s">
        <v>6</v>
      </c>
      <c r="F22" s="7" t="s">
        <v>7</v>
      </c>
      <c r="G22" s="8" t="s">
        <v>8</v>
      </c>
      <c r="H22" s="368"/>
    </row>
    <row r="23" spans="1:11" x14ac:dyDescent="0.25">
      <c r="A23" s="365"/>
      <c r="B23" s="204" t="s">
        <v>130</v>
      </c>
      <c r="C23" s="205" t="s">
        <v>250</v>
      </c>
      <c r="D23" s="204" t="s">
        <v>13</v>
      </c>
      <c r="E23" s="206">
        <f>$G$31</f>
        <v>0</v>
      </c>
      <c r="F23" s="222">
        <v>0.03</v>
      </c>
      <c r="G23" s="167">
        <f t="shared" ref="G23:G24" si="2">F23*E23</f>
        <v>0</v>
      </c>
      <c r="H23" s="368"/>
    </row>
    <row r="24" spans="1:11" ht="15.75" thickBot="1" x14ac:dyDescent="0.3">
      <c r="A24" s="365"/>
      <c r="B24" s="170"/>
      <c r="C24" s="169"/>
      <c r="D24" s="170"/>
      <c r="E24" s="171"/>
      <c r="F24" s="175"/>
      <c r="G24" s="171">
        <f t="shared" si="2"/>
        <v>0</v>
      </c>
      <c r="H24" s="368"/>
    </row>
    <row r="25" spans="1:11" ht="30" customHeight="1" thickBot="1" x14ac:dyDescent="0.3">
      <c r="A25" s="365"/>
      <c r="B25" s="344" t="s">
        <v>11</v>
      </c>
      <c r="C25" s="345"/>
      <c r="D25" s="345"/>
      <c r="E25" s="345"/>
      <c r="F25" s="345"/>
      <c r="G25" s="173">
        <f>SUM(G23:G24)</f>
        <v>0</v>
      </c>
      <c r="H25" s="368"/>
    </row>
    <row r="26" spans="1:11" ht="28.5" customHeight="1" thickBot="1" x14ac:dyDescent="0.3">
      <c r="A26" s="365"/>
      <c r="B26" s="363"/>
      <c r="C26" s="363"/>
      <c r="D26" s="363"/>
      <c r="E26" s="363"/>
      <c r="F26" s="363"/>
      <c r="G26" s="363"/>
      <c r="H26" s="368"/>
      <c r="J26" s="177"/>
    </row>
    <row r="27" spans="1:11" ht="15.75" thickBot="1" x14ac:dyDescent="0.3">
      <c r="A27" s="365"/>
      <c r="B27" s="349" t="s">
        <v>105</v>
      </c>
      <c r="C27" s="350"/>
      <c r="D27" s="350"/>
      <c r="E27" s="350"/>
      <c r="F27" s="350"/>
      <c r="G27" s="351"/>
      <c r="H27" s="368"/>
    </row>
    <row r="28" spans="1:11" ht="15.75" thickBot="1" x14ac:dyDescent="0.3">
      <c r="A28" s="365"/>
      <c r="B28" s="163" t="s">
        <v>75</v>
      </c>
      <c r="C28" s="6" t="s">
        <v>4</v>
      </c>
      <c r="D28" s="7" t="s">
        <v>5</v>
      </c>
      <c r="E28" s="7" t="s">
        <v>6</v>
      </c>
      <c r="F28" s="7" t="s">
        <v>7</v>
      </c>
      <c r="G28" s="8" t="s">
        <v>8</v>
      </c>
      <c r="H28" s="368"/>
    </row>
    <row r="29" spans="1:11" ht="30" x14ac:dyDescent="0.25">
      <c r="A29" s="365"/>
      <c r="B29" s="166" t="s">
        <v>217</v>
      </c>
      <c r="C29" s="165" t="s">
        <v>257</v>
      </c>
      <c r="D29" s="166" t="s">
        <v>252</v>
      </c>
      <c r="E29" s="167"/>
      <c r="F29" s="166">
        <v>0.95</v>
      </c>
      <c r="G29" s="167">
        <f>F29*E29</f>
        <v>0</v>
      </c>
      <c r="H29" s="368"/>
    </row>
    <row r="30" spans="1:11" ht="15.75" thickBot="1" x14ac:dyDescent="0.3">
      <c r="A30" s="365"/>
      <c r="B30" s="170"/>
      <c r="C30" s="169"/>
      <c r="D30" s="170"/>
      <c r="E30" s="171"/>
      <c r="F30" s="172"/>
      <c r="G30" s="171">
        <f>F30*E30</f>
        <v>0</v>
      </c>
      <c r="H30" s="368"/>
    </row>
    <row r="31" spans="1:11" ht="15.75" thickBot="1" x14ac:dyDescent="0.3">
      <c r="A31" s="365"/>
      <c r="B31" s="344" t="s">
        <v>10</v>
      </c>
      <c r="C31" s="345"/>
      <c r="D31" s="345"/>
      <c r="E31" s="345"/>
      <c r="F31" s="345"/>
      <c r="G31" s="173">
        <f>SUM(G29:G30)</f>
        <v>0</v>
      </c>
      <c r="H31" s="368"/>
    </row>
    <row r="32" spans="1:11" ht="15.75" thickBot="1" x14ac:dyDescent="0.3">
      <c r="A32" s="365"/>
      <c r="B32" s="363"/>
      <c r="C32" s="363"/>
      <c r="D32" s="363"/>
      <c r="E32" s="363"/>
      <c r="F32" s="363"/>
      <c r="G32" s="363"/>
      <c r="H32" s="368"/>
    </row>
    <row r="33" spans="1:8" ht="15.75" thickBot="1" x14ac:dyDescent="0.3">
      <c r="A33" s="365"/>
      <c r="B33" s="349" t="s">
        <v>3</v>
      </c>
      <c r="C33" s="350"/>
      <c r="D33" s="350"/>
      <c r="E33" s="350"/>
      <c r="F33" s="350"/>
      <c r="G33" s="351"/>
      <c r="H33" s="368"/>
    </row>
    <row r="34" spans="1:8" ht="15.75" thickBot="1" x14ac:dyDescent="0.3">
      <c r="A34" s="365"/>
      <c r="B34" s="163" t="s">
        <v>75</v>
      </c>
      <c r="C34" s="6" t="s">
        <v>4</v>
      </c>
      <c r="D34" s="7" t="s">
        <v>5</v>
      </c>
      <c r="E34" s="7" t="s">
        <v>6</v>
      </c>
      <c r="F34" s="7" t="s">
        <v>7</v>
      </c>
      <c r="G34" s="8" t="s">
        <v>8</v>
      </c>
      <c r="H34" s="368"/>
    </row>
    <row r="35" spans="1:8" x14ac:dyDescent="0.25">
      <c r="A35" s="365"/>
      <c r="B35" s="166"/>
      <c r="C35" s="165"/>
      <c r="D35" s="166"/>
      <c r="E35" s="167"/>
      <c r="F35" s="210"/>
      <c r="G35" s="167"/>
      <c r="H35" s="368"/>
    </row>
    <row r="36" spans="1:8" ht="15.75" thickBot="1" x14ac:dyDescent="0.3">
      <c r="A36" s="365"/>
      <c r="B36" s="170"/>
      <c r="C36" s="169"/>
      <c r="D36" s="170"/>
      <c r="E36" s="171"/>
      <c r="F36" s="172"/>
      <c r="G36" s="171">
        <f>F36*E36</f>
        <v>0</v>
      </c>
      <c r="H36" s="368"/>
    </row>
    <row r="37" spans="1:8" ht="15.75" thickBot="1" x14ac:dyDescent="0.3">
      <c r="A37" s="365"/>
      <c r="B37" s="344" t="s">
        <v>9</v>
      </c>
      <c r="C37" s="345"/>
      <c r="D37" s="345"/>
      <c r="E37" s="345"/>
      <c r="F37" s="345"/>
      <c r="G37" s="173">
        <f>SUM(G35:G36)</f>
        <v>0</v>
      </c>
      <c r="H37" s="368"/>
    </row>
    <row r="38" spans="1:8" ht="15.75" thickBot="1" x14ac:dyDescent="0.3">
      <c r="A38" s="365"/>
      <c r="B38" s="352"/>
      <c r="C38" s="352"/>
      <c r="D38" s="352"/>
      <c r="E38" s="352"/>
      <c r="F38" s="352"/>
      <c r="G38" s="352"/>
      <c r="H38" s="368"/>
    </row>
    <row r="39" spans="1:8" x14ac:dyDescent="0.25">
      <c r="A39" s="365"/>
      <c r="B39" s="353" t="s">
        <v>106</v>
      </c>
      <c r="C39" s="354"/>
      <c r="D39" s="354"/>
      <c r="E39" s="354"/>
      <c r="F39" s="355"/>
      <c r="G39" s="178">
        <f>ROUND(G37+G31+G25+G19,0)</f>
        <v>0</v>
      </c>
      <c r="H39" s="368"/>
    </row>
    <row r="40" spans="1:8" x14ac:dyDescent="0.25">
      <c r="A40" s="365"/>
      <c r="B40" s="356" t="s">
        <v>107</v>
      </c>
      <c r="C40" s="357"/>
      <c r="D40" s="357"/>
      <c r="E40" s="357"/>
      <c r="F40" s="179">
        <v>1</v>
      </c>
      <c r="G40" s="180">
        <f>G39*F40</f>
        <v>0</v>
      </c>
      <c r="H40" s="368"/>
    </row>
    <row r="41" spans="1:8" x14ac:dyDescent="0.25">
      <c r="A41" s="365"/>
      <c r="B41" s="356" t="s">
        <v>86</v>
      </c>
      <c r="C41" s="357"/>
      <c r="D41" s="357"/>
      <c r="E41" s="357"/>
      <c r="F41" s="181">
        <f>'AIU%'!$I$48</f>
        <v>0.15</v>
      </c>
      <c r="G41" s="180">
        <f>F41*G40</f>
        <v>0</v>
      </c>
      <c r="H41" s="368"/>
    </row>
    <row r="42" spans="1:8" x14ac:dyDescent="0.25">
      <c r="A42" s="365"/>
      <c r="B42" s="356" t="s">
        <v>87</v>
      </c>
      <c r="C42" s="357"/>
      <c r="D42" s="357"/>
      <c r="E42" s="357"/>
      <c r="F42" s="182">
        <v>0</v>
      </c>
      <c r="G42" s="180">
        <f>F42*G40</f>
        <v>0</v>
      </c>
      <c r="H42" s="368"/>
    </row>
    <row r="43" spans="1:8" x14ac:dyDescent="0.25">
      <c r="A43" s="365"/>
      <c r="B43" s="356" t="s">
        <v>88</v>
      </c>
      <c r="C43" s="357"/>
      <c r="D43" s="357"/>
      <c r="E43" s="357"/>
      <c r="F43" s="182">
        <v>0.05</v>
      </c>
      <c r="G43" s="180">
        <f>F43*G40</f>
        <v>0</v>
      </c>
      <c r="H43" s="368"/>
    </row>
    <row r="44" spans="1:8" ht="15.75" thickBot="1" x14ac:dyDescent="0.3">
      <c r="A44" s="365"/>
      <c r="B44" s="358" t="s">
        <v>89</v>
      </c>
      <c r="C44" s="359"/>
      <c r="D44" s="359"/>
      <c r="E44" s="359"/>
      <c r="F44" s="183">
        <v>0.19</v>
      </c>
      <c r="G44" s="184">
        <f>F44*G43</f>
        <v>0</v>
      </c>
      <c r="H44" s="368"/>
    </row>
    <row r="45" spans="1:8" ht="15.75" thickBot="1" x14ac:dyDescent="0.3">
      <c r="A45" s="365"/>
      <c r="B45" s="352"/>
      <c r="C45" s="352"/>
      <c r="D45" s="352"/>
      <c r="E45" s="352"/>
      <c r="F45" s="352"/>
      <c r="G45" s="352"/>
      <c r="H45" s="368"/>
    </row>
    <row r="46" spans="1:8" ht="15.75" thickBot="1" x14ac:dyDescent="0.3">
      <c r="A46" s="365"/>
      <c r="B46" s="360" t="s">
        <v>90</v>
      </c>
      <c r="C46" s="361"/>
      <c r="D46" s="361"/>
      <c r="E46" s="361"/>
      <c r="F46" s="362"/>
      <c r="G46" s="185">
        <f>G44+G43+G42+G41+G40</f>
        <v>0</v>
      </c>
      <c r="H46" s="368"/>
    </row>
    <row r="47" spans="1:8" x14ac:dyDescent="0.25">
      <c r="A47" s="365"/>
      <c r="B47" s="346"/>
      <c r="C47" s="346"/>
      <c r="D47" s="346"/>
      <c r="E47" s="346"/>
      <c r="F47" s="346"/>
      <c r="G47" s="346"/>
      <c r="H47" s="368"/>
    </row>
    <row r="48" spans="1:8" x14ac:dyDescent="0.25">
      <c r="A48" s="365"/>
      <c r="B48" s="347"/>
      <c r="C48" s="347"/>
      <c r="D48" s="347"/>
      <c r="E48" s="347"/>
      <c r="F48" s="347"/>
      <c r="G48" s="347"/>
      <c r="H48" s="368"/>
    </row>
    <row r="49" spans="1:8" ht="15.75" thickBot="1" x14ac:dyDescent="0.3">
      <c r="A49" s="366"/>
      <c r="B49" s="348"/>
      <c r="C49" s="348"/>
      <c r="D49" s="348"/>
      <c r="E49" s="348"/>
      <c r="F49" s="348"/>
      <c r="G49" s="348"/>
      <c r="H49" s="369"/>
    </row>
    <row r="50" spans="1:8" x14ac:dyDescent="0.25">
      <c r="D50" s="143"/>
    </row>
    <row r="51" spans="1:8" x14ac:dyDescent="0.25">
      <c r="C51"/>
      <c r="D51" s="143"/>
    </row>
    <row r="52" spans="1:8" x14ac:dyDescent="0.25">
      <c r="D52" s="143"/>
    </row>
    <row r="53" spans="1:8" x14ac:dyDescent="0.25">
      <c r="D53" s="143"/>
    </row>
  </sheetData>
  <mergeCells count="34">
    <mergeCell ref="A1:A49"/>
    <mergeCell ref="B1:G1"/>
    <mergeCell ref="H1:H49"/>
    <mergeCell ref="B2:F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9:F19"/>
    <mergeCell ref="B20:G20"/>
    <mergeCell ref="B21:G21"/>
    <mergeCell ref="B25:F25"/>
    <mergeCell ref="B26:G26"/>
    <mergeCell ref="B27:G27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59655-E148-4912-AB3E-A84AEC371AA3}">
  <sheetPr codeName="Hoja52">
    <tabColor rgb="FF5B9BD5"/>
    <pageSetUpPr fitToPage="1"/>
  </sheetPr>
  <dimension ref="A1:R952"/>
  <sheetViews>
    <sheetView zoomScale="70" zoomScaleNormal="70" workbookViewId="0">
      <selection activeCell="B16" sqref="B16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256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265</v>
      </c>
      <c r="D7" s="414"/>
      <c r="E7" s="155" t="s">
        <v>98</v>
      </c>
      <c r="F7" s="378" t="str">
        <f>'4.09'!E8</f>
        <v>4. ACABADOS DE FACHADA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'4.09'!C9</f>
        <v>M-4.09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4" t="str">
        <f>'4.09'!C10</f>
        <v>SUMINISTRO E INSTALACIÓN DE PLATINAS METÁLICAS PARA DESPLAZAR PERCINAS EN ALUMUNIO EN FACHADA OCCIDENTAL. CONTEMPLA DESMONTE DE PERSIANAS,LIMPIEZA,  RETIRO DE PLANTINAS EXISTENTES,  MANTENIEMOIENTO Y REPOCIÓN DE ELEMENTOS PLASTICOS.</v>
      </c>
      <c r="D10" s="425"/>
      <c r="E10" s="425"/>
      <c r="F10" s="425"/>
      <c r="G10" s="425"/>
      <c r="H10" s="426"/>
    </row>
    <row r="11" spans="1:18" ht="15" customHeight="1" thickBot="1" x14ac:dyDescent="0.3">
      <c r="B11" s="162" t="s">
        <v>102</v>
      </c>
      <c r="C11" s="408" t="str">
        <f>'4.09'!C11</f>
        <v>M2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M2</v>
      </c>
      <c r="G14" s="194" t="s">
        <v>114</v>
      </c>
      <c r="H14" s="195" t="s">
        <v>115</v>
      </c>
    </row>
    <row r="15" spans="1:18" s="196" customFormat="1" ht="27.95" customHeight="1" x14ac:dyDescent="0.25">
      <c r="B15" s="197" t="s">
        <v>132</v>
      </c>
      <c r="C15" s="198">
        <v>32</v>
      </c>
      <c r="D15" s="198">
        <v>14</v>
      </c>
      <c r="E15" s="198"/>
      <c r="F15" s="198">
        <f>ROUND(IF(C15=0,1,C15)*IF(D15=0,1,D15)*IF(E15=0,1,E15),2)</f>
        <v>448</v>
      </c>
      <c r="G15" s="198">
        <v>1</v>
      </c>
      <c r="H15" s="199">
        <f>F15*G15</f>
        <v>448</v>
      </c>
    </row>
    <row r="16" spans="1:18" s="196" customFormat="1" ht="27.95" customHeight="1" x14ac:dyDescent="0.25">
      <c r="B16" s="197"/>
      <c r="C16" s="198"/>
      <c r="D16" s="198"/>
      <c r="E16" s="198"/>
      <c r="F16" s="198"/>
      <c r="G16" s="198"/>
      <c r="H16" s="199"/>
    </row>
    <row r="17" spans="2:8" s="196" customFormat="1" ht="27.95" customHeight="1" x14ac:dyDescent="0.25">
      <c r="B17" s="197"/>
      <c r="C17" s="198"/>
      <c r="D17" s="198"/>
      <c r="E17" s="198"/>
      <c r="F17" s="198"/>
      <c r="G17" s="198"/>
      <c r="H17" s="199"/>
    </row>
    <row r="18" spans="2:8" s="196" customFormat="1" ht="27.95" customHeight="1" x14ac:dyDescent="0.25">
      <c r="B18" s="197"/>
      <c r="C18" s="198"/>
      <c r="D18" s="198"/>
      <c r="E18" s="198"/>
      <c r="F18" s="198"/>
      <c r="G18" s="198"/>
      <c r="H18" s="199"/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s="196" customFormat="1" ht="27.95" customHeight="1" x14ac:dyDescent="0.25">
      <c r="B21" s="197"/>
      <c r="C21" s="198"/>
      <c r="D21" s="198"/>
      <c r="E21" s="198"/>
      <c r="F21" s="198"/>
      <c r="G21" s="198"/>
      <c r="H21" s="199"/>
    </row>
    <row r="22" spans="2:8" ht="15" customHeight="1" x14ac:dyDescent="0.25">
      <c r="B22" s="391" t="s">
        <v>115</v>
      </c>
      <c r="C22" s="391"/>
      <c r="D22" s="391"/>
      <c r="E22" s="391"/>
      <c r="F22" s="391"/>
      <c r="G22" s="391"/>
      <c r="H22" s="200">
        <f>SUM(H15:H21)</f>
        <v>448</v>
      </c>
    </row>
    <row r="23" spans="2:8" ht="16.5" customHeight="1" thickBot="1" x14ac:dyDescent="0.3">
      <c r="B23" s="392" t="s">
        <v>90</v>
      </c>
      <c r="C23" s="393"/>
      <c r="D23" s="393"/>
      <c r="E23" s="393"/>
      <c r="F23" s="393"/>
      <c r="G23" s="394"/>
      <c r="H23" s="201">
        <f>H22</f>
        <v>448</v>
      </c>
    </row>
    <row r="24" spans="2:8" ht="12.75" customHeight="1" x14ac:dyDescent="0.25">
      <c r="B24" s="202"/>
      <c r="C24" s="202"/>
      <c r="D24" s="203"/>
      <c r="E24" s="203"/>
      <c r="F24" s="203"/>
      <c r="G24" s="203"/>
      <c r="H24" s="203"/>
    </row>
    <row r="25" spans="2:8" ht="12.75" customHeight="1" thickBot="1" x14ac:dyDescent="0.3">
      <c r="B25" s="202"/>
      <c r="C25" s="202"/>
      <c r="D25" s="203"/>
      <c r="E25" s="203"/>
      <c r="F25" s="203"/>
      <c r="G25" s="203"/>
      <c r="H25" s="203"/>
    </row>
    <row r="26" spans="2:8" ht="12.75" customHeight="1" thickBot="1" x14ac:dyDescent="0.3">
      <c r="B26" s="395" t="s">
        <v>117</v>
      </c>
      <c r="C26" s="396"/>
      <c r="D26" s="397"/>
      <c r="E26" s="397"/>
      <c r="F26" s="397"/>
      <c r="G26" s="397"/>
      <c r="H26" s="398"/>
    </row>
    <row r="27" spans="2:8" ht="269.25" customHeight="1" x14ac:dyDescent="0.25">
      <c r="B27" s="399"/>
      <c r="C27" s="400"/>
      <c r="D27" s="400"/>
      <c r="E27" s="400"/>
      <c r="F27" s="400"/>
      <c r="G27" s="400"/>
      <c r="H27" s="401"/>
    </row>
    <row r="28" spans="2:8" ht="68.25" customHeight="1" thickBot="1" x14ac:dyDescent="0.3">
      <c r="B28" s="402"/>
      <c r="C28" s="403"/>
      <c r="D28" s="403"/>
      <c r="E28" s="403"/>
      <c r="F28" s="403"/>
      <c r="G28" s="403"/>
      <c r="H28" s="404"/>
    </row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2:G22"/>
    <mergeCell ref="B23:G23"/>
    <mergeCell ref="B26:H26"/>
    <mergeCell ref="B27:H28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9" max="16383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09E6B-1BDA-417A-B655-16A17A7E7D5B}">
  <sheetPr codeName="Hoja39">
    <tabColor rgb="FF92D050"/>
    <pageSetUpPr fitToPage="1"/>
  </sheetPr>
  <dimension ref="A1:M54"/>
  <sheetViews>
    <sheetView topLeftCell="A2" zoomScale="80" zoomScaleNormal="80" workbookViewId="0">
      <selection activeCell="C7" sqref="C7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261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83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218</v>
      </c>
      <c r="D9" s="383"/>
      <c r="E9" s="383"/>
      <c r="F9" s="383"/>
      <c r="G9" s="384"/>
      <c r="H9" s="368"/>
    </row>
    <row r="10" spans="1:13" s="156" customFormat="1" ht="30" customHeight="1" x14ac:dyDescent="0.25">
      <c r="A10" s="365"/>
      <c r="B10" s="153" t="s">
        <v>100</v>
      </c>
      <c r="C10" s="427" t="s">
        <v>219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171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ht="30" x14ac:dyDescent="0.25">
      <c r="A15" s="365"/>
      <c r="B15" s="164"/>
      <c r="C15" s="165" t="s">
        <v>220</v>
      </c>
      <c r="D15" s="166" t="s">
        <v>171</v>
      </c>
      <c r="E15" s="167"/>
      <c r="F15" s="220">
        <v>0.45</v>
      </c>
      <c r="G15" s="209">
        <f>F15*E15</f>
        <v>0</v>
      </c>
      <c r="H15" s="368"/>
    </row>
    <row r="16" spans="1:13" x14ac:dyDescent="0.25">
      <c r="A16" s="365"/>
      <c r="B16" s="164"/>
      <c r="C16" s="11" t="str">
        <f>'3.02'!$C$15</f>
        <v>MORTERO 1:3</v>
      </c>
      <c r="D16" s="11" t="str">
        <f>'3.02'!$D$15</f>
        <v>M3</v>
      </c>
      <c r="E16" s="12"/>
      <c r="F16" s="220">
        <v>0.01</v>
      </c>
      <c r="G16" s="209">
        <f>F16*E16</f>
        <v>0</v>
      </c>
      <c r="H16" s="368"/>
    </row>
    <row r="17" spans="1:11" x14ac:dyDescent="0.25">
      <c r="A17" s="365"/>
      <c r="B17" s="164"/>
      <c r="C17" s="11" t="s">
        <v>209</v>
      </c>
      <c r="D17" s="11" t="s">
        <v>194</v>
      </c>
      <c r="E17" s="12"/>
      <c r="F17" s="220">
        <v>4</v>
      </c>
      <c r="G17" s="209">
        <f>F17*E17</f>
        <v>0</v>
      </c>
      <c r="H17" s="368"/>
    </row>
    <row r="18" spans="1:11" x14ac:dyDescent="0.25">
      <c r="A18" s="365"/>
      <c r="B18" s="164"/>
      <c r="C18" s="11" t="s">
        <v>210</v>
      </c>
      <c r="D18" s="11" t="s">
        <v>194</v>
      </c>
      <c r="E18" s="12"/>
      <c r="F18" s="220">
        <v>4</v>
      </c>
      <c r="G18" s="209">
        <f>F18*E18</f>
        <v>0</v>
      </c>
      <c r="H18" s="368"/>
    </row>
    <row r="19" spans="1:11" ht="15.75" thickBot="1" x14ac:dyDescent="0.3">
      <c r="A19" s="365"/>
      <c r="B19" s="164"/>
      <c r="C19" s="169"/>
      <c r="D19" s="170"/>
      <c r="E19" s="171"/>
      <c r="F19" s="172"/>
      <c r="G19" s="171">
        <f t="shared" ref="G19" si="0">F19*E19</f>
        <v>0</v>
      </c>
      <c r="H19" s="368"/>
    </row>
    <row r="20" spans="1:11" ht="15.75" thickBot="1" x14ac:dyDescent="0.3">
      <c r="A20" s="365"/>
      <c r="B20" s="344" t="s">
        <v>14</v>
      </c>
      <c r="C20" s="345"/>
      <c r="D20" s="345"/>
      <c r="E20" s="345"/>
      <c r="F20" s="345"/>
      <c r="G20" s="173">
        <f>SUM(G15:G19)</f>
        <v>0</v>
      </c>
      <c r="H20" s="368"/>
    </row>
    <row r="21" spans="1:11" s="156" customFormat="1" ht="15.75" thickBot="1" x14ac:dyDescent="0.3">
      <c r="A21" s="365"/>
      <c r="B21" s="352"/>
      <c r="C21" s="352"/>
      <c r="D21" s="352"/>
      <c r="E21" s="352"/>
      <c r="F21" s="352"/>
      <c r="G21" s="352"/>
      <c r="H21" s="368"/>
      <c r="J21" s="208"/>
      <c r="K21" s="208"/>
    </row>
    <row r="22" spans="1:11" ht="15.75" thickBot="1" x14ac:dyDescent="0.3">
      <c r="A22" s="365"/>
      <c r="B22" s="349" t="s">
        <v>1</v>
      </c>
      <c r="C22" s="350"/>
      <c r="D22" s="350"/>
      <c r="E22" s="350"/>
      <c r="F22" s="350"/>
      <c r="G22" s="351"/>
      <c r="H22" s="368"/>
    </row>
    <row r="23" spans="1:11" ht="15.75" thickBot="1" x14ac:dyDescent="0.3">
      <c r="A23" s="365"/>
      <c r="B23" s="163" t="s">
        <v>75</v>
      </c>
      <c r="C23" s="6" t="s">
        <v>4</v>
      </c>
      <c r="D23" s="7" t="s">
        <v>5</v>
      </c>
      <c r="E23" s="7" t="s">
        <v>6</v>
      </c>
      <c r="F23" s="7" t="s">
        <v>7</v>
      </c>
      <c r="G23" s="8" t="s">
        <v>8</v>
      </c>
      <c r="H23" s="368"/>
    </row>
    <row r="24" spans="1:11" x14ac:dyDescent="0.25">
      <c r="A24" s="365"/>
      <c r="B24" s="204" t="s">
        <v>130</v>
      </c>
      <c r="C24" s="205" t="s">
        <v>250</v>
      </c>
      <c r="D24" s="204" t="s">
        <v>13</v>
      </c>
      <c r="E24" s="206">
        <f>$G$32</f>
        <v>0</v>
      </c>
      <c r="F24" s="222">
        <v>0.03</v>
      </c>
      <c r="G24" s="167">
        <f t="shared" ref="G24:G25" si="1">F24*E24</f>
        <v>0</v>
      </c>
      <c r="H24" s="368"/>
    </row>
    <row r="25" spans="1:11" ht="15.75" thickBot="1" x14ac:dyDescent="0.3">
      <c r="A25" s="365"/>
      <c r="B25" s="170"/>
      <c r="C25" s="169"/>
      <c r="D25" s="170"/>
      <c r="E25" s="171"/>
      <c r="F25" s="175"/>
      <c r="G25" s="171">
        <f t="shared" si="1"/>
        <v>0</v>
      </c>
      <c r="H25" s="368"/>
    </row>
    <row r="26" spans="1:11" ht="15.75" thickBot="1" x14ac:dyDescent="0.3">
      <c r="A26" s="365"/>
      <c r="B26" s="344" t="s">
        <v>11</v>
      </c>
      <c r="C26" s="345"/>
      <c r="D26" s="345"/>
      <c r="E26" s="345"/>
      <c r="F26" s="345"/>
      <c r="G26" s="173">
        <f>SUM(G24:G25)</f>
        <v>0</v>
      </c>
      <c r="H26" s="368"/>
    </row>
    <row r="27" spans="1:11" ht="30" customHeight="1" thickBot="1" x14ac:dyDescent="0.3">
      <c r="A27" s="365"/>
      <c r="B27" s="363"/>
      <c r="C27" s="363"/>
      <c r="D27" s="363"/>
      <c r="E27" s="363"/>
      <c r="F27" s="363"/>
      <c r="G27" s="363"/>
      <c r="H27" s="368"/>
    </row>
    <row r="28" spans="1:11" ht="15.75" thickBot="1" x14ac:dyDescent="0.3">
      <c r="A28" s="365"/>
      <c r="B28" s="349" t="s">
        <v>105</v>
      </c>
      <c r="C28" s="350"/>
      <c r="D28" s="350"/>
      <c r="E28" s="350"/>
      <c r="F28" s="350"/>
      <c r="G28" s="351"/>
      <c r="H28" s="368"/>
      <c r="J28" s="177"/>
    </row>
    <row r="29" spans="1:11" ht="15.75" thickBot="1" x14ac:dyDescent="0.3">
      <c r="A29" s="365"/>
      <c r="B29" s="163" t="s">
        <v>75</v>
      </c>
      <c r="C29" s="6" t="s">
        <v>4</v>
      </c>
      <c r="D29" s="7" t="s">
        <v>5</v>
      </c>
      <c r="E29" s="7" t="s">
        <v>6</v>
      </c>
      <c r="F29" s="7" t="s">
        <v>7</v>
      </c>
      <c r="G29" s="8" t="s">
        <v>8</v>
      </c>
      <c r="H29" s="368"/>
    </row>
    <row r="30" spans="1:11" ht="30" x14ac:dyDescent="0.25">
      <c r="A30" s="365"/>
      <c r="B30" s="166" t="s">
        <v>163</v>
      </c>
      <c r="C30" s="165" t="s">
        <v>251</v>
      </c>
      <c r="D30" s="166" t="s">
        <v>252</v>
      </c>
      <c r="E30" s="167"/>
      <c r="F30" s="166">
        <v>0.9</v>
      </c>
      <c r="G30" s="167">
        <f>F30*E30</f>
        <v>0</v>
      </c>
      <c r="H30" s="368"/>
    </row>
    <row r="31" spans="1:11" ht="15.75" thickBot="1" x14ac:dyDescent="0.3">
      <c r="A31" s="365"/>
      <c r="B31" s="170"/>
      <c r="C31" s="169"/>
      <c r="D31" s="170"/>
      <c r="E31" s="171"/>
      <c r="F31" s="172"/>
      <c r="G31" s="171">
        <f>F31*E31</f>
        <v>0</v>
      </c>
      <c r="H31" s="368"/>
    </row>
    <row r="32" spans="1:11" ht="15.75" thickBot="1" x14ac:dyDescent="0.3">
      <c r="A32" s="365"/>
      <c r="B32" s="344" t="s">
        <v>10</v>
      </c>
      <c r="C32" s="345"/>
      <c r="D32" s="345"/>
      <c r="E32" s="345"/>
      <c r="F32" s="345"/>
      <c r="G32" s="173">
        <f>SUM(G30:G31)</f>
        <v>0</v>
      </c>
      <c r="H32" s="368"/>
    </row>
    <row r="33" spans="1:8" ht="15.75" thickBot="1" x14ac:dyDescent="0.3">
      <c r="A33" s="365"/>
      <c r="B33" s="363"/>
      <c r="C33" s="363"/>
      <c r="D33" s="363"/>
      <c r="E33" s="363"/>
      <c r="F33" s="363"/>
      <c r="G33" s="363"/>
      <c r="H33" s="368"/>
    </row>
    <row r="34" spans="1:8" ht="15.75" thickBot="1" x14ac:dyDescent="0.3">
      <c r="A34" s="365"/>
      <c r="B34" s="349" t="s">
        <v>3</v>
      </c>
      <c r="C34" s="350"/>
      <c r="D34" s="350"/>
      <c r="E34" s="350"/>
      <c r="F34" s="350"/>
      <c r="G34" s="351"/>
      <c r="H34" s="368"/>
    </row>
    <row r="35" spans="1:8" ht="15.75" thickBot="1" x14ac:dyDescent="0.3">
      <c r="A35" s="365"/>
      <c r="B35" s="163" t="s">
        <v>75</v>
      </c>
      <c r="C35" s="6" t="s">
        <v>4</v>
      </c>
      <c r="D35" s="7" t="s">
        <v>5</v>
      </c>
      <c r="E35" s="7" t="s">
        <v>6</v>
      </c>
      <c r="F35" s="7" t="s">
        <v>7</v>
      </c>
      <c r="G35" s="8" t="s">
        <v>8</v>
      </c>
      <c r="H35" s="368"/>
    </row>
    <row r="36" spans="1:8" x14ac:dyDescent="0.25">
      <c r="A36" s="365"/>
      <c r="B36" s="166"/>
      <c r="C36" s="165"/>
      <c r="D36" s="166"/>
      <c r="E36" s="167"/>
      <c r="F36" s="210"/>
      <c r="G36" s="167"/>
      <c r="H36" s="368"/>
    </row>
    <row r="37" spans="1:8" ht="15.75" thickBot="1" x14ac:dyDescent="0.3">
      <c r="A37" s="365"/>
      <c r="B37" s="170"/>
      <c r="C37" s="169"/>
      <c r="D37" s="170"/>
      <c r="E37" s="171"/>
      <c r="F37" s="172"/>
      <c r="G37" s="171">
        <f>F37*E37</f>
        <v>0</v>
      </c>
      <c r="H37" s="368"/>
    </row>
    <row r="38" spans="1:8" ht="15.75" thickBot="1" x14ac:dyDescent="0.3">
      <c r="A38" s="365"/>
      <c r="B38" s="344" t="s">
        <v>9</v>
      </c>
      <c r="C38" s="345"/>
      <c r="D38" s="345"/>
      <c r="E38" s="345"/>
      <c r="F38" s="345"/>
      <c r="G38" s="173">
        <f>SUM(G36:G37)</f>
        <v>0</v>
      </c>
      <c r="H38" s="368"/>
    </row>
    <row r="39" spans="1:8" ht="15.75" thickBot="1" x14ac:dyDescent="0.3">
      <c r="A39" s="365"/>
      <c r="B39" s="352"/>
      <c r="C39" s="352"/>
      <c r="D39" s="352"/>
      <c r="E39" s="352"/>
      <c r="F39" s="352"/>
      <c r="G39" s="352"/>
      <c r="H39" s="368"/>
    </row>
    <row r="40" spans="1:8" x14ac:dyDescent="0.25">
      <c r="A40" s="365"/>
      <c r="B40" s="353" t="s">
        <v>106</v>
      </c>
      <c r="C40" s="354"/>
      <c r="D40" s="354"/>
      <c r="E40" s="354"/>
      <c r="F40" s="355"/>
      <c r="G40" s="178">
        <f>ROUND(G38+G32+G26+G20,0)</f>
        <v>0</v>
      </c>
      <c r="H40" s="368"/>
    </row>
    <row r="41" spans="1:8" x14ac:dyDescent="0.25">
      <c r="A41" s="365"/>
      <c r="B41" s="356" t="s">
        <v>107</v>
      </c>
      <c r="C41" s="357"/>
      <c r="D41" s="357"/>
      <c r="E41" s="357"/>
      <c r="F41" s="179">
        <v>1</v>
      </c>
      <c r="G41" s="180">
        <f>G40*F41</f>
        <v>0</v>
      </c>
      <c r="H41" s="368"/>
    </row>
    <row r="42" spans="1:8" x14ac:dyDescent="0.25">
      <c r="A42" s="365"/>
      <c r="B42" s="356" t="s">
        <v>86</v>
      </c>
      <c r="C42" s="357"/>
      <c r="D42" s="357"/>
      <c r="E42" s="357"/>
      <c r="F42" s="181">
        <f>'AIU%'!$I$48</f>
        <v>0.15</v>
      </c>
      <c r="G42" s="180">
        <f>F42*G41</f>
        <v>0</v>
      </c>
      <c r="H42" s="368"/>
    </row>
    <row r="43" spans="1:8" x14ac:dyDescent="0.25">
      <c r="A43" s="365"/>
      <c r="B43" s="356" t="s">
        <v>87</v>
      </c>
      <c r="C43" s="357"/>
      <c r="D43" s="357"/>
      <c r="E43" s="357"/>
      <c r="F43" s="182">
        <v>0</v>
      </c>
      <c r="G43" s="180">
        <f>F43*G41</f>
        <v>0</v>
      </c>
      <c r="H43" s="368"/>
    </row>
    <row r="44" spans="1:8" x14ac:dyDescent="0.25">
      <c r="A44" s="365"/>
      <c r="B44" s="356" t="s">
        <v>88</v>
      </c>
      <c r="C44" s="357"/>
      <c r="D44" s="357"/>
      <c r="E44" s="357"/>
      <c r="F44" s="182">
        <v>0.05</v>
      </c>
      <c r="G44" s="180">
        <f>F44*G41</f>
        <v>0</v>
      </c>
      <c r="H44" s="368"/>
    </row>
    <row r="45" spans="1:8" ht="15.75" thickBot="1" x14ac:dyDescent="0.3">
      <c r="A45" s="365"/>
      <c r="B45" s="358" t="s">
        <v>89</v>
      </c>
      <c r="C45" s="359"/>
      <c r="D45" s="359"/>
      <c r="E45" s="359"/>
      <c r="F45" s="183">
        <v>0.19</v>
      </c>
      <c r="G45" s="184">
        <f>F45*G44</f>
        <v>0</v>
      </c>
      <c r="H45" s="368"/>
    </row>
    <row r="46" spans="1:8" ht="15.75" thickBot="1" x14ac:dyDescent="0.3">
      <c r="A46" s="365"/>
      <c r="B46" s="352"/>
      <c r="C46" s="352"/>
      <c r="D46" s="352"/>
      <c r="E46" s="352"/>
      <c r="F46" s="352"/>
      <c r="G46" s="352"/>
      <c r="H46" s="368"/>
    </row>
    <row r="47" spans="1:8" ht="15.75" thickBot="1" x14ac:dyDescent="0.3">
      <c r="A47" s="365"/>
      <c r="B47" s="360" t="s">
        <v>90</v>
      </c>
      <c r="C47" s="361"/>
      <c r="D47" s="361"/>
      <c r="E47" s="361"/>
      <c r="F47" s="362"/>
      <c r="G47" s="185">
        <f>G45+G44+G43+G42+G41</f>
        <v>0</v>
      </c>
      <c r="H47" s="368"/>
    </row>
    <row r="48" spans="1:8" x14ac:dyDescent="0.25">
      <c r="A48" s="365"/>
      <c r="B48" s="346"/>
      <c r="C48" s="346"/>
      <c r="D48" s="346"/>
      <c r="E48" s="346"/>
      <c r="F48" s="346"/>
      <c r="G48" s="346"/>
      <c r="H48" s="368"/>
    </row>
    <row r="49" spans="1:8" x14ac:dyDescent="0.25">
      <c r="A49" s="365"/>
      <c r="B49" s="347"/>
      <c r="C49" s="347"/>
      <c r="D49" s="347"/>
      <c r="E49" s="347"/>
      <c r="F49" s="347"/>
      <c r="G49" s="347"/>
      <c r="H49" s="368"/>
    </row>
    <row r="50" spans="1:8" ht="15.75" thickBot="1" x14ac:dyDescent="0.3">
      <c r="A50" s="366"/>
      <c r="B50" s="348"/>
      <c r="C50" s="348"/>
      <c r="D50" s="348"/>
      <c r="E50" s="348"/>
      <c r="F50" s="348"/>
      <c r="G50" s="348"/>
      <c r="H50" s="369"/>
    </row>
    <row r="51" spans="1:8" x14ac:dyDescent="0.25">
      <c r="D51" s="143"/>
    </row>
    <row r="52" spans="1:8" x14ac:dyDescent="0.25">
      <c r="C52"/>
      <c r="D52" s="143"/>
    </row>
    <row r="53" spans="1:8" x14ac:dyDescent="0.25">
      <c r="D53" s="143"/>
    </row>
    <row r="54" spans="1:8" x14ac:dyDescent="0.25">
      <c r="D54" s="143"/>
    </row>
  </sheetData>
  <mergeCells count="34">
    <mergeCell ref="A1:A50"/>
    <mergeCell ref="B1:G1"/>
    <mergeCell ref="H1:H50"/>
    <mergeCell ref="B2:F2"/>
    <mergeCell ref="K3:M3"/>
    <mergeCell ref="B4:G4"/>
    <mergeCell ref="B5:G5"/>
    <mergeCell ref="E7:G7"/>
    <mergeCell ref="E8:G8"/>
    <mergeCell ref="C9:G9"/>
    <mergeCell ref="B33:G33"/>
    <mergeCell ref="C10:G10"/>
    <mergeCell ref="C11:G11"/>
    <mergeCell ref="B12:G12"/>
    <mergeCell ref="B13:G13"/>
    <mergeCell ref="B20:F20"/>
    <mergeCell ref="B21:G21"/>
    <mergeCell ref="B22:G22"/>
    <mergeCell ref="B26:F26"/>
    <mergeCell ref="B27:G27"/>
    <mergeCell ref="B28:G28"/>
    <mergeCell ref="B32:F32"/>
    <mergeCell ref="B48:G50"/>
    <mergeCell ref="B34:G34"/>
    <mergeCell ref="B38:F38"/>
    <mergeCell ref="B39:G39"/>
    <mergeCell ref="B40:F40"/>
    <mergeCell ref="B41:E41"/>
    <mergeCell ref="B42:E42"/>
    <mergeCell ref="B43:E43"/>
    <mergeCell ref="B44:E44"/>
    <mergeCell ref="B45:E45"/>
    <mergeCell ref="B46:G46"/>
    <mergeCell ref="B47:F47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6690-3EA4-4062-B901-FE6D52F96BA1}">
  <sheetPr codeName="Hoja40">
    <tabColor rgb="FF5B9BD5"/>
    <pageSetUpPr fitToPage="1"/>
  </sheetPr>
  <dimension ref="A1:R951"/>
  <sheetViews>
    <sheetView zoomScale="70" zoomScaleNormal="70" workbookViewId="0">
      <selection activeCell="B16" sqref="B16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'5.01'!E8</f>
        <v>5. CUBIERTA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'5.01'!C9</f>
        <v>M-5.01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4" t="str">
        <f>'5.01'!C10</f>
        <v>SUMINISTRO E INSTLACIÓN DE ALFAJÍAS EN ALUMINIO DE 26cm DE ANCHO COLOR NATURAL CALIBRE 16, CON GOTERO Y PUNTOS DE ANCLAJE.</v>
      </c>
      <c r="D10" s="425"/>
      <c r="E10" s="425"/>
      <c r="F10" s="425"/>
      <c r="G10" s="425"/>
      <c r="H10" s="426"/>
    </row>
    <row r="11" spans="1:18" ht="15" customHeight="1" thickBot="1" x14ac:dyDescent="0.3">
      <c r="B11" s="162" t="s">
        <v>102</v>
      </c>
      <c r="C11" s="408" t="str">
        <f>'5.01'!C11</f>
        <v>ML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ML</v>
      </c>
      <c r="G14" s="194" t="s">
        <v>114</v>
      </c>
      <c r="H14" s="195" t="s">
        <v>115</v>
      </c>
    </row>
    <row r="15" spans="1:18" s="196" customFormat="1" ht="27.95" customHeight="1" x14ac:dyDescent="0.25">
      <c r="B15" s="197" t="s">
        <v>221</v>
      </c>
      <c r="C15" s="198">
        <v>280</v>
      </c>
      <c r="D15" s="198"/>
      <c r="E15" s="198"/>
      <c r="F15" s="198">
        <f>ROUND(IF(C15=0,1,C15)*IF(D15=0,1,D15)*IF(E15=0,1,E15),2)</f>
        <v>280</v>
      </c>
      <c r="G15" s="198">
        <v>1</v>
      </c>
      <c r="H15" s="199">
        <f>F15*G15</f>
        <v>280</v>
      </c>
    </row>
    <row r="16" spans="1:18" s="196" customFormat="1" ht="27.95" customHeight="1" x14ac:dyDescent="0.25">
      <c r="B16" s="197" t="s">
        <v>222</v>
      </c>
      <c r="C16" s="198">
        <v>85</v>
      </c>
      <c r="D16" s="198"/>
      <c r="E16" s="198"/>
      <c r="F16" s="198">
        <f>ROUND(IF(C16=0,1,C16)*IF(D16=0,1,D16)*IF(E16=0,1,E16),2)</f>
        <v>85</v>
      </c>
      <c r="G16" s="198">
        <v>1</v>
      </c>
      <c r="H16" s="199">
        <f>F16*G16</f>
        <v>85</v>
      </c>
    </row>
    <row r="17" spans="2:8" s="196" customFormat="1" ht="27.95" customHeight="1" x14ac:dyDescent="0.25">
      <c r="B17" s="197" t="s">
        <v>223</v>
      </c>
      <c r="C17" s="198">
        <v>26</v>
      </c>
      <c r="D17" s="198"/>
      <c r="E17" s="198"/>
      <c r="F17" s="198">
        <f>ROUND(IF(C17=0,1,C17)*IF(D17=0,1,D17)*IF(E17=0,1,E17),2)</f>
        <v>26</v>
      </c>
      <c r="G17" s="198">
        <v>1</v>
      </c>
      <c r="H17" s="199">
        <f>F17*G17</f>
        <v>26</v>
      </c>
    </row>
    <row r="18" spans="2:8" s="196" customFormat="1" ht="27.95" customHeight="1" x14ac:dyDescent="0.25">
      <c r="B18" s="197" t="s">
        <v>222</v>
      </c>
      <c r="C18" s="198">
        <v>6.5</v>
      </c>
      <c r="D18" s="198"/>
      <c r="E18" s="198"/>
      <c r="F18" s="198">
        <f>ROUND(IF(C18=0,1,C18)*IF(D18=0,1,D18)*IF(E18=0,1,E18),2)</f>
        <v>6.5</v>
      </c>
      <c r="G18" s="198">
        <v>10</v>
      </c>
      <c r="H18" s="199">
        <f>F18*G18</f>
        <v>65</v>
      </c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ht="15" customHeight="1" x14ac:dyDescent="0.25">
      <c r="B21" s="391" t="s">
        <v>115</v>
      </c>
      <c r="C21" s="391"/>
      <c r="D21" s="391"/>
      <c r="E21" s="391"/>
      <c r="F21" s="391"/>
      <c r="G21" s="391"/>
      <c r="H21" s="200">
        <f>SUM(H15:H20)</f>
        <v>456</v>
      </c>
    </row>
    <row r="22" spans="2:8" ht="16.5" customHeight="1" thickBot="1" x14ac:dyDescent="0.3">
      <c r="B22" s="392" t="s">
        <v>90</v>
      </c>
      <c r="C22" s="393"/>
      <c r="D22" s="393"/>
      <c r="E22" s="393"/>
      <c r="F22" s="393"/>
      <c r="G22" s="394"/>
      <c r="H22" s="201">
        <f>H21</f>
        <v>456</v>
      </c>
    </row>
    <row r="23" spans="2:8" ht="12.75" customHeight="1" x14ac:dyDescent="0.25">
      <c r="B23" s="202"/>
      <c r="C23" s="202"/>
      <c r="D23" s="203"/>
      <c r="E23" s="203"/>
      <c r="F23" s="203"/>
      <c r="G23" s="203"/>
      <c r="H23" s="203"/>
    </row>
    <row r="24" spans="2:8" ht="12.75" customHeight="1" thickBot="1" x14ac:dyDescent="0.3">
      <c r="B24" s="202"/>
      <c r="C24" s="202"/>
      <c r="D24" s="203"/>
      <c r="E24" s="203"/>
      <c r="F24" s="203"/>
      <c r="G24" s="203"/>
      <c r="H24" s="203"/>
    </row>
    <row r="25" spans="2:8" ht="12.75" customHeight="1" thickBot="1" x14ac:dyDescent="0.3">
      <c r="B25" s="395" t="s">
        <v>117</v>
      </c>
      <c r="C25" s="396"/>
      <c r="D25" s="397"/>
      <c r="E25" s="397"/>
      <c r="F25" s="397"/>
      <c r="G25" s="397"/>
      <c r="H25" s="398"/>
    </row>
    <row r="26" spans="2:8" ht="301.5" customHeight="1" x14ac:dyDescent="0.25">
      <c r="B26" s="399"/>
      <c r="C26" s="400"/>
      <c r="D26" s="400"/>
      <c r="E26" s="400"/>
      <c r="F26" s="400"/>
      <c r="G26" s="400"/>
      <c r="H26" s="401"/>
    </row>
    <row r="27" spans="2:8" ht="68.25" customHeight="1" thickBot="1" x14ac:dyDescent="0.3">
      <c r="B27" s="402"/>
      <c r="C27" s="403"/>
      <c r="D27" s="403"/>
      <c r="E27" s="403"/>
      <c r="F27" s="403"/>
      <c r="G27" s="403"/>
      <c r="H27" s="404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A0C3D-1809-4981-81ED-602C0E0D1064}">
  <sheetPr codeName="Hoja43">
    <tabColor rgb="FF92D050"/>
    <pageSetUpPr fitToPage="1"/>
  </sheetPr>
  <dimension ref="A1:M53"/>
  <sheetViews>
    <sheetView zoomScale="80" zoomScaleNormal="80" workbookViewId="0">
      <selection activeCell="C7" sqref="C7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261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83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224</v>
      </c>
      <c r="D9" s="383"/>
      <c r="E9" s="383"/>
      <c r="F9" s="383"/>
      <c r="G9" s="384"/>
      <c r="H9" s="368"/>
    </row>
    <row r="10" spans="1:13" s="156" customFormat="1" ht="27" customHeight="1" x14ac:dyDescent="0.25">
      <c r="A10" s="365"/>
      <c r="B10" s="153" t="s">
        <v>100</v>
      </c>
      <c r="C10" s="427" t="s">
        <v>225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126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226</v>
      </c>
      <c r="D15" s="166" t="s">
        <v>227</v>
      </c>
      <c r="E15" s="167"/>
      <c r="F15" s="220">
        <v>7.0000000000000007E-2</v>
      </c>
      <c r="G15" s="167">
        <f t="shared" ref="G15" si="0">F15*E15</f>
        <v>0</v>
      </c>
      <c r="H15" s="368"/>
    </row>
    <row r="16" spans="1:13" x14ac:dyDescent="0.25">
      <c r="A16" s="365"/>
      <c r="B16" s="164"/>
      <c r="C16" s="164" t="s">
        <v>228</v>
      </c>
      <c r="D16" s="11" t="s">
        <v>194</v>
      </c>
      <c r="E16" s="209"/>
      <c r="F16" s="220">
        <v>0.05</v>
      </c>
      <c r="G16" s="209">
        <f>F16*E16</f>
        <v>0</v>
      </c>
      <c r="H16" s="368"/>
    </row>
    <row r="17" spans="1:11" ht="15.75" thickBot="1" x14ac:dyDescent="0.3">
      <c r="A17" s="365"/>
      <c r="B17" s="164"/>
      <c r="C17" s="169"/>
      <c r="D17" s="170"/>
      <c r="E17" s="171"/>
      <c r="F17" s="172"/>
      <c r="G17" s="171">
        <f t="shared" ref="G17" si="1">F17*E17</f>
        <v>0</v>
      </c>
      <c r="H17" s="368"/>
    </row>
    <row r="18" spans="1:11" ht="15.75" thickBot="1" x14ac:dyDescent="0.3">
      <c r="A18" s="365"/>
      <c r="B18" s="344" t="s">
        <v>14</v>
      </c>
      <c r="C18" s="345"/>
      <c r="D18" s="345"/>
      <c r="E18" s="345"/>
      <c r="F18" s="345"/>
      <c r="G18" s="173">
        <f>SUM(G15:G17)</f>
        <v>0</v>
      </c>
      <c r="H18" s="368"/>
    </row>
    <row r="19" spans="1:11" ht="15.75" thickBot="1" x14ac:dyDescent="0.3">
      <c r="A19" s="365"/>
      <c r="B19" s="352"/>
      <c r="C19" s="352"/>
      <c r="D19" s="352"/>
      <c r="E19" s="352"/>
      <c r="F19" s="352"/>
      <c r="G19" s="352"/>
      <c r="H19" s="368"/>
    </row>
    <row r="20" spans="1:11" ht="15.75" thickBot="1" x14ac:dyDescent="0.3">
      <c r="A20" s="365"/>
      <c r="B20" s="349" t="s">
        <v>1</v>
      </c>
      <c r="C20" s="350"/>
      <c r="D20" s="350"/>
      <c r="E20" s="350"/>
      <c r="F20" s="350"/>
      <c r="G20" s="351"/>
      <c r="H20" s="368"/>
    </row>
    <row r="21" spans="1:11" s="156" customFormat="1" ht="15.75" thickBot="1" x14ac:dyDescent="0.3">
      <c r="A21" s="365"/>
      <c r="B21" s="163" t="s">
        <v>75</v>
      </c>
      <c r="C21" s="6" t="s">
        <v>4</v>
      </c>
      <c r="D21" s="7" t="s">
        <v>5</v>
      </c>
      <c r="E21" s="7" t="s">
        <v>6</v>
      </c>
      <c r="F21" s="7" t="s">
        <v>7</v>
      </c>
      <c r="G21" s="8" t="s">
        <v>8</v>
      </c>
      <c r="H21" s="368"/>
      <c r="J21" s="208"/>
      <c r="K21" s="208"/>
    </row>
    <row r="22" spans="1:11" x14ac:dyDescent="0.25">
      <c r="A22" s="365"/>
      <c r="B22" s="204" t="s">
        <v>130</v>
      </c>
      <c r="C22" s="205" t="s">
        <v>250</v>
      </c>
      <c r="D22" s="204" t="s">
        <v>13</v>
      </c>
      <c r="E22" s="206">
        <f>$G$31</f>
        <v>0</v>
      </c>
      <c r="F22" s="222">
        <v>0.03</v>
      </c>
      <c r="G22" s="167">
        <f t="shared" ref="G22:G23" si="2">F22*E22</f>
        <v>0</v>
      </c>
      <c r="H22" s="368"/>
    </row>
    <row r="23" spans="1:11" ht="15.75" thickBot="1" x14ac:dyDescent="0.3">
      <c r="A23" s="365"/>
      <c r="B23" s="170"/>
      <c r="C23" s="169"/>
      <c r="D23" s="170"/>
      <c r="E23" s="171"/>
      <c r="F23" s="175"/>
      <c r="G23" s="171">
        <f t="shared" si="2"/>
        <v>0</v>
      </c>
      <c r="H23" s="368"/>
    </row>
    <row r="24" spans="1:11" ht="15.75" thickBot="1" x14ac:dyDescent="0.3">
      <c r="A24" s="365"/>
      <c r="B24" s="344" t="s">
        <v>11</v>
      </c>
      <c r="C24" s="345"/>
      <c r="D24" s="345"/>
      <c r="E24" s="345"/>
      <c r="F24" s="345"/>
      <c r="G24" s="173">
        <f>SUM(G22:G23)</f>
        <v>0</v>
      </c>
      <c r="H24" s="368"/>
    </row>
    <row r="25" spans="1:11" ht="15.75" thickBot="1" x14ac:dyDescent="0.3">
      <c r="A25" s="365"/>
      <c r="B25" s="363"/>
      <c r="C25" s="363"/>
      <c r="D25" s="363"/>
      <c r="E25" s="363"/>
      <c r="F25" s="363"/>
      <c r="G25" s="363"/>
      <c r="H25" s="368"/>
    </row>
    <row r="26" spans="1:11" ht="15.75" thickBot="1" x14ac:dyDescent="0.3">
      <c r="A26" s="365"/>
      <c r="B26" s="349" t="s">
        <v>105</v>
      </c>
      <c r="C26" s="350"/>
      <c r="D26" s="350"/>
      <c r="E26" s="350"/>
      <c r="F26" s="350"/>
      <c r="G26" s="351"/>
      <c r="H26" s="368"/>
    </row>
    <row r="27" spans="1:11" ht="30" customHeight="1" thickBot="1" x14ac:dyDescent="0.3">
      <c r="A27" s="365"/>
      <c r="B27" s="163" t="s">
        <v>75</v>
      </c>
      <c r="C27" s="6" t="s">
        <v>4</v>
      </c>
      <c r="D27" s="7" t="s">
        <v>5</v>
      </c>
      <c r="E27" s="7" t="s">
        <v>6</v>
      </c>
      <c r="F27" s="7" t="s">
        <v>7</v>
      </c>
      <c r="G27" s="8" t="s">
        <v>8</v>
      </c>
      <c r="H27" s="368"/>
    </row>
    <row r="28" spans="1:11" ht="28.5" customHeight="1" x14ac:dyDescent="0.25">
      <c r="A28" s="365"/>
      <c r="B28" s="166" t="s">
        <v>177</v>
      </c>
      <c r="C28" s="165" t="s">
        <v>254</v>
      </c>
      <c r="D28" s="166" t="s">
        <v>252</v>
      </c>
      <c r="E28" s="167"/>
      <c r="F28" s="166">
        <v>0.31</v>
      </c>
      <c r="G28" s="167">
        <f>F28*E28</f>
        <v>0</v>
      </c>
      <c r="H28" s="368"/>
      <c r="J28" s="177"/>
    </row>
    <row r="29" spans="1:11" x14ac:dyDescent="0.25">
      <c r="A29" s="365"/>
      <c r="B29" s="233"/>
      <c r="C29" s="11" t="str">
        <f>'2.01'!$C$28</f>
        <v>AYUDANTE OBRA</v>
      </c>
      <c r="D29" s="11" t="str">
        <f>'2.01'!$D$28</f>
        <v>HR</v>
      </c>
      <c r="E29" s="12"/>
      <c r="F29" s="11">
        <v>0.2</v>
      </c>
      <c r="G29" s="209">
        <f>F29*E29</f>
        <v>0</v>
      </c>
      <c r="H29" s="368"/>
      <c r="J29" s="177"/>
    </row>
    <row r="30" spans="1:11" ht="15.75" thickBot="1" x14ac:dyDescent="0.3">
      <c r="A30" s="365"/>
      <c r="B30" s="170"/>
      <c r="C30" s="169"/>
      <c r="D30" s="170"/>
      <c r="E30" s="171"/>
      <c r="F30" s="172"/>
      <c r="G30" s="171">
        <f>F30*E30</f>
        <v>0</v>
      </c>
      <c r="H30" s="368"/>
    </row>
    <row r="31" spans="1:11" ht="15.75" thickBot="1" x14ac:dyDescent="0.3">
      <c r="A31" s="365"/>
      <c r="B31" s="344" t="s">
        <v>10</v>
      </c>
      <c r="C31" s="345"/>
      <c r="D31" s="345"/>
      <c r="E31" s="345"/>
      <c r="F31" s="345"/>
      <c r="G31" s="173">
        <f>SUM(G28:G30)</f>
        <v>0</v>
      </c>
      <c r="H31" s="368"/>
    </row>
    <row r="32" spans="1:11" ht="15.75" thickBot="1" x14ac:dyDescent="0.3">
      <c r="A32" s="365"/>
      <c r="B32" s="363"/>
      <c r="C32" s="363"/>
      <c r="D32" s="363"/>
      <c r="E32" s="363"/>
      <c r="F32" s="363"/>
      <c r="G32" s="363"/>
      <c r="H32" s="368"/>
    </row>
    <row r="33" spans="1:8" ht="15.75" thickBot="1" x14ac:dyDescent="0.3">
      <c r="A33" s="365"/>
      <c r="B33" s="349" t="s">
        <v>3</v>
      </c>
      <c r="C33" s="350"/>
      <c r="D33" s="350"/>
      <c r="E33" s="350"/>
      <c r="F33" s="350"/>
      <c r="G33" s="351"/>
      <c r="H33" s="368"/>
    </row>
    <row r="34" spans="1:8" ht="15.75" thickBot="1" x14ac:dyDescent="0.3">
      <c r="A34" s="365"/>
      <c r="B34" s="163" t="s">
        <v>75</v>
      </c>
      <c r="C34" s="6" t="s">
        <v>4</v>
      </c>
      <c r="D34" s="7" t="s">
        <v>5</v>
      </c>
      <c r="E34" s="7" t="s">
        <v>6</v>
      </c>
      <c r="F34" s="7" t="s">
        <v>7</v>
      </c>
      <c r="G34" s="8" t="s">
        <v>8</v>
      </c>
      <c r="H34" s="368"/>
    </row>
    <row r="35" spans="1:8" x14ac:dyDescent="0.25">
      <c r="A35" s="365"/>
      <c r="B35" s="166"/>
      <c r="C35" s="165"/>
      <c r="D35" s="166"/>
      <c r="E35" s="167"/>
      <c r="F35" s="210"/>
      <c r="G35" s="167"/>
      <c r="H35" s="368"/>
    </row>
    <row r="36" spans="1:8" ht="15.75" thickBot="1" x14ac:dyDescent="0.3">
      <c r="A36" s="365"/>
      <c r="B36" s="170"/>
      <c r="C36" s="169"/>
      <c r="D36" s="170"/>
      <c r="E36" s="171"/>
      <c r="F36" s="172"/>
      <c r="G36" s="171">
        <f>F36*E36</f>
        <v>0</v>
      </c>
      <c r="H36" s="368"/>
    </row>
    <row r="37" spans="1:8" ht="15.75" thickBot="1" x14ac:dyDescent="0.3">
      <c r="A37" s="365"/>
      <c r="B37" s="344" t="s">
        <v>9</v>
      </c>
      <c r="C37" s="345"/>
      <c r="D37" s="345"/>
      <c r="E37" s="345"/>
      <c r="F37" s="345"/>
      <c r="G37" s="173">
        <f>SUM(G35:G36)</f>
        <v>0</v>
      </c>
      <c r="H37" s="368"/>
    </row>
    <row r="38" spans="1:8" ht="15.75" thickBot="1" x14ac:dyDescent="0.3">
      <c r="A38" s="365"/>
      <c r="B38" s="352"/>
      <c r="C38" s="352"/>
      <c r="D38" s="352"/>
      <c r="E38" s="352"/>
      <c r="F38" s="352"/>
      <c r="G38" s="352"/>
      <c r="H38" s="368"/>
    </row>
    <row r="39" spans="1:8" x14ac:dyDescent="0.25">
      <c r="A39" s="365"/>
      <c r="B39" s="353" t="s">
        <v>106</v>
      </c>
      <c r="C39" s="354"/>
      <c r="D39" s="354"/>
      <c r="E39" s="354"/>
      <c r="F39" s="355"/>
      <c r="G39" s="178">
        <f>ROUND(G37+G31+G24+G18,0)</f>
        <v>0</v>
      </c>
      <c r="H39" s="368"/>
    </row>
    <row r="40" spans="1:8" x14ac:dyDescent="0.25">
      <c r="A40" s="365"/>
      <c r="B40" s="356" t="s">
        <v>107</v>
      </c>
      <c r="C40" s="357"/>
      <c r="D40" s="357"/>
      <c r="E40" s="357"/>
      <c r="F40" s="179">
        <v>1</v>
      </c>
      <c r="G40" s="180">
        <f>G39*F40</f>
        <v>0</v>
      </c>
      <c r="H40" s="368"/>
    </row>
    <row r="41" spans="1:8" x14ac:dyDescent="0.25">
      <c r="A41" s="365"/>
      <c r="B41" s="356" t="s">
        <v>86</v>
      </c>
      <c r="C41" s="357"/>
      <c r="D41" s="357"/>
      <c r="E41" s="357"/>
      <c r="F41" s="181">
        <f>'AIU%'!$I$48</f>
        <v>0.15</v>
      </c>
      <c r="G41" s="180">
        <f>F41*G40</f>
        <v>0</v>
      </c>
      <c r="H41" s="368"/>
    </row>
    <row r="42" spans="1:8" x14ac:dyDescent="0.25">
      <c r="A42" s="365"/>
      <c r="B42" s="356" t="s">
        <v>87</v>
      </c>
      <c r="C42" s="357"/>
      <c r="D42" s="357"/>
      <c r="E42" s="357"/>
      <c r="F42" s="182">
        <v>0</v>
      </c>
      <c r="G42" s="180">
        <f>F42*G40</f>
        <v>0</v>
      </c>
      <c r="H42" s="368"/>
    </row>
    <row r="43" spans="1:8" x14ac:dyDescent="0.25">
      <c r="A43" s="365"/>
      <c r="B43" s="356" t="s">
        <v>88</v>
      </c>
      <c r="C43" s="357"/>
      <c r="D43" s="357"/>
      <c r="E43" s="357"/>
      <c r="F43" s="182">
        <v>0.05</v>
      </c>
      <c r="G43" s="180">
        <f>F43*G40</f>
        <v>0</v>
      </c>
      <c r="H43" s="368"/>
    </row>
    <row r="44" spans="1:8" ht="15.75" thickBot="1" x14ac:dyDescent="0.3">
      <c r="A44" s="365"/>
      <c r="B44" s="358" t="s">
        <v>89</v>
      </c>
      <c r="C44" s="359"/>
      <c r="D44" s="359"/>
      <c r="E44" s="359"/>
      <c r="F44" s="183">
        <v>0.19</v>
      </c>
      <c r="G44" s="184">
        <f>F44*G43</f>
        <v>0</v>
      </c>
      <c r="H44" s="368"/>
    </row>
    <row r="45" spans="1:8" ht="15.75" thickBot="1" x14ac:dyDescent="0.3">
      <c r="A45" s="365"/>
      <c r="B45" s="352"/>
      <c r="C45" s="352"/>
      <c r="D45" s="352"/>
      <c r="E45" s="352"/>
      <c r="F45" s="352"/>
      <c r="G45" s="352"/>
      <c r="H45" s="368"/>
    </row>
    <row r="46" spans="1:8" ht="15.75" thickBot="1" x14ac:dyDescent="0.3">
      <c r="A46" s="365"/>
      <c r="B46" s="360" t="s">
        <v>90</v>
      </c>
      <c r="C46" s="361"/>
      <c r="D46" s="361"/>
      <c r="E46" s="361"/>
      <c r="F46" s="362"/>
      <c r="G46" s="185">
        <f>G44+G43+G42+G41+G40</f>
        <v>0</v>
      </c>
      <c r="H46" s="368"/>
    </row>
    <row r="47" spans="1:8" x14ac:dyDescent="0.25">
      <c r="A47" s="365"/>
      <c r="B47" s="346"/>
      <c r="C47" s="346"/>
      <c r="D47" s="346"/>
      <c r="E47" s="346"/>
      <c r="F47" s="346"/>
      <c r="G47" s="346"/>
      <c r="H47" s="368"/>
    </row>
    <row r="48" spans="1:8" x14ac:dyDescent="0.25">
      <c r="A48" s="365"/>
      <c r="B48" s="347"/>
      <c r="C48" s="347"/>
      <c r="D48" s="347"/>
      <c r="E48" s="347"/>
      <c r="F48" s="347"/>
      <c r="G48" s="347"/>
      <c r="H48" s="368"/>
    </row>
    <row r="49" spans="1:8" ht="15.75" thickBot="1" x14ac:dyDescent="0.3">
      <c r="A49" s="366"/>
      <c r="B49" s="348"/>
      <c r="C49" s="348"/>
      <c r="D49" s="348"/>
      <c r="E49" s="348"/>
      <c r="F49" s="348"/>
      <c r="G49" s="348"/>
      <c r="H49" s="369"/>
    </row>
    <row r="50" spans="1:8" x14ac:dyDescent="0.25">
      <c r="D50" s="143"/>
    </row>
    <row r="51" spans="1:8" x14ac:dyDescent="0.25">
      <c r="C51"/>
      <c r="D51" s="143"/>
    </row>
    <row r="52" spans="1:8" x14ac:dyDescent="0.25">
      <c r="D52" s="143"/>
    </row>
    <row r="53" spans="1:8" x14ac:dyDescent="0.25">
      <c r="D53" s="143"/>
    </row>
  </sheetData>
  <mergeCells count="34">
    <mergeCell ref="A1:A49"/>
    <mergeCell ref="B1:G1"/>
    <mergeCell ref="H1:H49"/>
    <mergeCell ref="B2:F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9BFD-D237-46D2-83E7-E067FF93F741}">
  <sheetPr codeName="Hoja44">
    <tabColor rgb="FF5B9BD5"/>
    <pageSetUpPr fitToPage="1"/>
  </sheetPr>
  <dimension ref="A1:R951"/>
  <sheetViews>
    <sheetView zoomScale="70" zoomScaleNormal="70" workbookViewId="0">
      <selection activeCell="B16" sqref="B16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'5.02'!E8</f>
        <v>5. CUBIERTA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'5.02'!C9</f>
        <v>M-5.02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4" t="str">
        <f>'5.02'!C10</f>
        <v>SUMINISTRO E INSTALACIÓN DE PINTURA CON ALUMINIO BITUMINOSO A DOS MANOS PARA IMPERMEABILIZACIÓN DE TERRAZA.  INCLUYE LIMPIEZA DE LA SUPERFICIE</v>
      </c>
      <c r="D10" s="425"/>
      <c r="E10" s="425"/>
      <c r="F10" s="425"/>
      <c r="G10" s="425"/>
      <c r="H10" s="426"/>
    </row>
    <row r="11" spans="1:18" ht="15" customHeight="1" thickBot="1" x14ac:dyDescent="0.3">
      <c r="B11" s="162" t="s">
        <v>102</v>
      </c>
      <c r="C11" s="408" t="str">
        <f>'5.02'!C11</f>
        <v>M2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M2</v>
      </c>
      <c r="G14" s="194" t="s">
        <v>114</v>
      </c>
      <c r="H14" s="195" t="s">
        <v>115</v>
      </c>
    </row>
    <row r="15" spans="1:18" s="196" customFormat="1" ht="27.95" customHeight="1" x14ac:dyDescent="0.25">
      <c r="B15" s="197" t="s">
        <v>131</v>
      </c>
      <c r="C15" s="198"/>
      <c r="D15" s="198"/>
      <c r="E15" s="198"/>
      <c r="F15" s="198">
        <v>420</v>
      </c>
      <c r="G15" s="198">
        <v>1</v>
      </c>
      <c r="H15" s="199">
        <f>F15*G15</f>
        <v>420</v>
      </c>
    </row>
    <row r="16" spans="1:18" s="196" customFormat="1" ht="27.95" customHeight="1" x14ac:dyDescent="0.25">
      <c r="B16" s="197" t="s">
        <v>229</v>
      </c>
      <c r="C16" s="198"/>
      <c r="D16" s="198"/>
      <c r="E16" s="198"/>
      <c r="F16" s="198">
        <v>370</v>
      </c>
      <c r="G16" s="198">
        <v>1</v>
      </c>
      <c r="H16" s="199">
        <f t="shared" ref="H16:H18" si="0">F16*G16</f>
        <v>370</v>
      </c>
    </row>
    <row r="17" spans="2:8" s="196" customFormat="1" ht="27.95" customHeight="1" x14ac:dyDescent="0.25">
      <c r="B17" s="197" t="s">
        <v>137</v>
      </c>
      <c r="C17" s="198"/>
      <c r="D17" s="198"/>
      <c r="E17" s="198"/>
      <c r="F17" s="198">
        <v>410</v>
      </c>
      <c r="G17" s="198">
        <v>1</v>
      </c>
      <c r="H17" s="199">
        <f t="shared" si="0"/>
        <v>410</v>
      </c>
    </row>
    <row r="18" spans="2:8" s="196" customFormat="1" ht="27.95" customHeight="1" x14ac:dyDescent="0.25">
      <c r="B18" s="197" t="s">
        <v>141</v>
      </c>
      <c r="C18" s="198"/>
      <c r="D18" s="198"/>
      <c r="E18" s="198"/>
      <c r="F18" s="198">
        <v>510</v>
      </c>
      <c r="G18" s="198">
        <v>1</v>
      </c>
      <c r="H18" s="199">
        <f t="shared" si="0"/>
        <v>510</v>
      </c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ht="15" customHeight="1" x14ac:dyDescent="0.25">
      <c r="B21" s="391" t="s">
        <v>115</v>
      </c>
      <c r="C21" s="391"/>
      <c r="D21" s="391"/>
      <c r="E21" s="391"/>
      <c r="F21" s="391"/>
      <c r="G21" s="391"/>
      <c r="H21" s="200">
        <f>SUM(H15:H20)</f>
        <v>1710</v>
      </c>
    </row>
    <row r="22" spans="2:8" ht="16.5" customHeight="1" thickBot="1" x14ac:dyDescent="0.3">
      <c r="B22" s="392" t="s">
        <v>90</v>
      </c>
      <c r="C22" s="393"/>
      <c r="D22" s="393"/>
      <c r="E22" s="393"/>
      <c r="F22" s="393"/>
      <c r="G22" s="394"/>
      <c r="H22" s="201">
        <f>H21</f>
        <v>1710</v>
      </c>
    </row>
    <row r="23" spans="2:8" ht="12.75" customHeight="1" x14ac:dyDescent="0.25">
      <c r="B23" s="202"/>
      <c r="C23" s="202"/>
      <c r="D23" s="203"/>
      <c r="E23" s="203"/>
      <c r="F23" s="203"/>
      <c r="G23" s="203"/>
      <c r="H23" s="203"/>
    </row>
    <row r="24" spans="2:8" ht="12.75" customHeight="1" thickBot="1" x14ac:dyDescent="0.3">
      <c r="B24" s="202"/>
      <c r="C24" s="202"/>
      <c r="D24" s="203"/>
      <c r="E24" s="203"/>
      <c r="F24" s="203"/>
      <c r="G24" s="203"/>
      <c r="H24" s="203"/>
    </row>
    <row r="25" spans="2:8" ht="12.75" customHeight="1" thickBot="1" x14ac:dyDescent="0.3">
      <c r="B25" s="395" t="s">
        <v>117</v>
      </c>
      <c r="C25" s="396"/>
      <c r="D25" s="397"/>
      <c r="E25" s="397"/>
      <c r="F25" s="397"/>
      <c r="G25" s="397"/>
      <c r="H25" s="398"/>
    </row>
    <row r="26" spans="2:8" ht="409.5" customHeight="1" x14ac:dyDescent="0.25">
      <c r="B26" s="399"/>
      <c r="C26" s="400"/>
      <c r="D26" s="400"/>
      <c r="E26" s="400"/>
      <c r="F26" s="400"/>
      <c r="G26" s="400"/>
      <c r="H26" s="401"/>
    </row>
    <row r="27" spans="2:8" ht="68.25" customHeight="1" thickBot="1" x14ac:dyDescent="0.3">
      <c r="B27" s="402"/>
      <c r="C27" s="403"/>
      <c r="D27" s="403"/>
      <c r="E27" s="403"/>
      <c r="F27" s="403"/>
      <c r="G27" s="403"/>
      <c r="H27" s="404"/>
    </row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1:G21"/>
    <mergeCell ref="B22:G22"/>
    <mergeCell ref="B25:H25"/>
    <mergeCell ref="B26:H27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8" max="16383" man="1"/>
  </row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BAC8D-17BD-4697-8377-6DE6C2CCD021}">
  <sheetPr codeName="Hoja45">
    <tabColor rgb="FF92D050"/>
    <pageSetUpPr fitToPage="1"/>
  </sheetPr>
  <dimension ref="A1:M53"/>
  <sheetViews>
    <sheetView zoomScale="80" zoomScaleNormal="80" workbookViewId="0">
      <selection activeCell="E15" sqref="E15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261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83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230</v>
      </c>
      <c r="D9" s="383"/>
      <c r="E9" s="383"/>
      <c r="F9" s="383"/>
      <c r="G9" s="384"/>
      <c r="H9" s="368"/>
    </row>
    <row r="10" spans="1:13" s="156" customFormat="1" ht="27" customHeight="1" x14ac:dyDescent="0.25">
      <c r="A10" s="365"/>
      <c r="B10" s="153" t="s">
        <v>100</v>
      </c>
      <c r="C10" s="427" t="s">
        <v>231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171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232</v>
      </c>
      <c r="D15" s="166" t="s">
        <v>227</v>
      </c>
      <c r="E15" s="167"/>
      <c r="F15" s="220">
        <v>0.09</v>
      </c>
      <c r="G15" s="167">
        <f t="shared" ref="G15" si="0">F15*E15</f>
        <v>0</v>
      </c>
      <c r="H15" s="368"/>
    </row>
    <row r="16" spans="1:13" x14ac:dyDescent="0.25">
      <c r="A16" s="365"/>
      <c r="B16" s="164"/>
      <c r="C16" s="164"/>
      <c r="D16" s="11"/>
      <c r="E16" s="209"/>
      <c r="F16" s="220"/>
      <c r="G16" s="209">
        <f>F16*E16</f>
        <v>0</v>
      </c>
      <c r="H16" s="368"/>
    </row>
    <row r="17" spans="1:11" ht="15.75" thickBot="1" x14ac:dyDescent="0.3">
      <c r="A17" s="365"/>
      <c r="B17" s="164"/>
      <c r="C17" s="169"/>
      <c r="D17" s="170"/>
      <c r="E17" s="171"/>
      <c r="F17" s="172"/>
      <c r="G17" s="171">
        <f t="shared" ref="G17" si="1">F17*E17</f>
        <v>0</v>
      </c>
      <c r="H17" s="368"/>
    </row>
    <row r="18" spans="1:11" ht="15.75" thickBot="1" x14ac:dyDescent="0.3">
      <c r="A18" s="365"/>
      <c r="B18" s="344" t="s">
        <v>14</v>
      </c>
      <c r="C18" s="345"/>
      <c r="D18" s="345"/>
      <c r="E18" s="345"/>
      <c r="F18" s="345"/>
      <c r="G18" s="173">
        <f>SUM(G15:G17)</f>
        <v>0</v>
      </c>
      <c r="H18" s="368"/>
    </row>
    <row r="19" spans="1:11" ht="15.75" thickBot="1" x14ac:dyDescent="0.3">
      <c r="A19" s="365"/>
      <c r="B19" s="352"/>
      <c r="C19" s="352"/>
      <c r="D19" s="352"/>
      <c r="E19" s="352"/>
      <c r="F19" s="352"/>
      <c r="G19" s="352"/>
      <c r="H19" s="368"/>
    </row>
    <row r="20" spans="1:11" ht="15.75" thickBot="1" x14ac:dyDescent="0.3">
      <c r="A20" s="365"/>
      <c r="B20" s="349" t="s">
        <v>1</v>
      </c>
      <c r="C20" s="350"/>
      <c r="D20" s="350"/>
      <c r="E20" s="350"/>
      <c r="F20" s="350"/>
      <c r="G20" s="351"/>
      <c r="H20" s="368"/>
    </row>
    <row r="21" spans="1:11" s="156" customFormat="1" ht="15.75" thickBot="1" x14ac:dyDescent="0.3">
      <c r="A21" s="365"/>
      <c r="B21" s="163" t="s">
        <v>75</v>
      </c>
      <c r="C21" s="6" t="s">
        <v>4</v>
      </c>
      <c r="D21" s="7" t="s">
        <v>5</v>
      </c>
      <c r="E21" s="7" t="s">
        <v>6</v>
      </c>
      <c r="F21" s="7" t="s">
        <v>7</v>
      </c>
      <c r="G21" s="8" t="s">
        <v>8</v>
      </c>
      <c r="H21" s="368"/>
      <c r="J21" s="208"/>
      <c r="K21" s="208"/>
    </row>
    <row r="22" spans="1:11" x14ac:dyDescent="0.25">
      <c r="A22" s="365"/>
      <c r="B22" s="204" t="s">
        <v>130</v>
      </c>
      <c r="C22" s="205" t="s">
        <v>250</v>
      </c>
      <c r="D22" s="204" t="s">
        <v>13</v>
      </c>
      <c r="E22" s="206">
        <f>$G$31</f>
        <v>0</v>
      </c>
      <c r="F22" s="222">
        <v>0.03</v>
      </c>
      <c r="G22" s="167">
        <f t="shared" ref="G22" si="2">F22*E22</f>
        <v>0</v>
      </c>
      <c r="H22" s="368"/>
    </row>
    <row r="23" spans="1:11" x14ac:dyDescent="0.25">
      <c r="A23" s="365"/>
      <c r="B23" s="229"/>
      <c r="C23" s="230" t="s">
        <v>233</v>
      </c>
      <c r="D23" s="229" t="s">
        <v>128</v>
      </c>
      <c r="E23" s="231"/>
      <c r="F23" s="234">
        <v>0.06</v>
      </c>
      <c r="G23" s="209">
        <f>F23*E23</f>
        <v>0</v>
      </c>
      <c r="H23" s="368"/>
    </row>
    <row r="24" spans="1:11" ht="15.75" thickBot="1" x14ac:dyDescent="0.3">
      <c r="A24" s="365"/>
      <c r="B24" s="170"/>
      <c r="C24" s="169"/>
      <c r="D24" s="170"/>
      <c r="E24" s="171"/>
      <c r="F24" s="175"/>
      <c r="G24" s="171">
        <f t="shared" ref="G24" si="3">F24*E24</f>
        <v>0</v>
      </c>
      <c r="H24" s="368"/>
    </row>
    <row r="25" spans="1:11" ht="15.75" thickBot="1" x14ac:dyDescent="0.3">
      <c r="A25" s="365"/>
      <c r="B25" s="344" t="s">
        <v>11</v>
      </c>
      <c r="C25" s="345"/>
      <c r="D25" s="345"/>
      <c r="E25" s="345"/>
      <c r="F25" s="345"/>
      <c r="G25" s="173">
        <f>SUM(G22:G24)</f>
        <v>0</v>
      </c>
      <c r="H25" s="368"/>
    </row>
    <row r="26" spans="1:11" ht="15.75" thickBot="1" x14ac:dyDescent="0.3">
      <c r="A26" s="365"/>
      <c r="B26" s="363"/>
      <c r="C26" s="363"/>
      <c r="D26" s="363"/>
      <c r="E26" s="363"/>
      <c r="F26" s="363"/>
      <c r="G26" s="363"/>
      <c r="H26" s="368"/>
    </row>
    <row r="27" spans="1:11" ht="30" customHeight="1" thickBot="1" x14ac:dyDescent="0.3">
      <c r="A27" s="365"/>
      <c r="B27" s="349" t="s">
        <v>105</v>
      </c>
      <c r="C27" s="350"/>
      <c r="D27" s="350"/>
      <c r="E27" s="350"/>
      <c r="F27" s="350"/>
      <c r="G27" s="351"/>
      <c r="H27" s="368"/>
    </row>
    <row r="28" spans="1:11" ht="28.5" customHeight="1" thickBot="1" x14ac:dyDescent="0.3">
      <c r="A28" s="365"/>
      <c r="B28" s="163" t="s">
        <v>75</v>
      </c>
      <c r="C28" s="6" t="s">
        <v>4</v>
      </c>
      <c r="D28" s="7" t="s">
        <v>5</v>
      </c>
      <c r="E28" s="7" t="s">
        <v>6</v>
      </c>
      <c r="F28" s="7" t="s">
        <v>7</v>
      </c>
      <c r="G28" s="8" t="s">
        <v>8</v>
      </c>
      <c r="H28" s="368"/>
      <c r="J28" s="177"/>
    </row>
    <row r="29" spans="1:11" ht="30" x14ac:dyDescent="0.25">
      <c r="A29" s="365"/>
      <c r="B29" s="166" t="s">
        <v>177</v>
      </c>
      <c r="C29" s="165" t="s">
        <v>254</v>
      </c>
      <c r="D29" s="166" t="s">
        <v>252</v>
      </c>
      <c r="E29" s="167"/>
      <c r="F29" s="166">
        <f>1/4</f>
        <v>0.25</v>
      </c>
      <c r="G29" s="167">
        <f>F29*E29</f>
        <v>0</v>
      </c>
      <c r="H29" s="368"/>
    </row>
    <row r="30" spans="1:11" ht="15.75" thickBot="1" x14ac:dyDescent="0.3">
      <c r="A30" s="365"/>
      <c r="B30" s="170"/>
      <c r="C30" s="169"/>
      <c r="D30" s="170"/>
      <c r="E30" s="171"/>
      <c r="F30" s="172"/>
      <c r="G30" s="171">
        <f>F30*E30</f>
        <v>0</v>
      </c>
      <c r="H30" s="368"/>
    </row>
    <row r="31" spans="1:11" ht="15.75" thickBot="1" x14ac:dyDescent="0.3">
      <c r="A31" s="365"/>
      <c r="B31" s="344" t="s">
        <v>10</v>
      </c>
      <c r="C31" s="345"/>
      <c r="D31" s="345"/>
      <c r="E31" s="345"/>
      <c r="F31" s="345"/>
      <c r="G31" s="173">
        <f>SUM(G29:G30)</f>
        <v>0</v>
      </c>
      <c r="H31" s="368"/>
    </row>
    <row r="32" spans="1:11" ht="15.75" thickBot="1" x14ac:dyDescent="0.3">
      <c r="A32" s="365"/>
      <c r="B32" s="363"/>
      <c r="C32" s="363"/>
      <c r="D32" s="363"/>
      <c r="E32" s="363"/>
      <c r="F32" s="363"/>
      <c r="G32" s="363"/>
      <c r="H32" s="368"/>
    </row>
    <row r="33" spans="1:8" ht="15.75" thickBot="1" x14ac:dyDescent="0.3">
      <c r="A33" s="365"/>
      <c r="B33" s="349" t="s">
        <v>3</v>
      </c>
      <c r="C33" s="350"/>
      <c r="D33" s="350"/>
      <c r="E33" s="350"/>
      <c r="F33" s="350"/>
      <c r="G33" s="351"/>
      <c r="H33" s="368"/>
    </row>
    <row r="34" spans="1:8" ht="15.75" thickBot="1" x14ac:dyDescent="0.3">
      <c r="A34" s="365"/>
      <c r="B34" s="163" t="s">
        <v>75</v>
      </c>
      <c r="C34" s="6" t="s">
        <v>4</v>
      </c>
      <c r="D34" s="7" t="s">
        <v>5</v>
      </c>
      <c r="E34" s="7" t="s">
        <v>6</v>
      </c>
      <c r="F34" s="7" t="s">
        <v>7</v>
      </c>
      <c r="G34" s="8" t="s">
        <v>8</v>
      </c>
      <c r="H34" s="368"/>
    </row>
    <row r="35" spans="1:8" x14ac:dyDescent="0.25">
      <c r="A35" s="365"/>
      <c r="B35" s="166"/>
      <c r="C35" s="165"/>
      <c r="D35" s="166"/>
      <c r="E35" s="167"/>
      <c r="F35" s="210"/>
      <c r="G35" s="167"/>
      <c r="H35" s="368"/>
    </row>
    <row r="36" spans="1:8" ht="15.75" thickBot="1" x14ac:dyDescent="0.3">
      <c r="A36" s="365"/>
      <c r="B36" s="170"/>
      <c r="C36" s="169"/>
      <c r="D36" s="170"/>
      <c r="E36" s="171"/>
      <c r="F36" s="172"/>
      <c r="G36" s="171">
        <f>F36*E36</f>
        <v>0</v>
      </c>
      <c r="H36" s="368"/>
    </row>
    <row r="37" spans="1:8" ht="15.75" thickBot="1" x14ac:dyDescent="0.3">
      <c r="A37" s="365"/>
      <c r="B37" s="344" t="s">
        <v>9</v>
      </c>
      <c r="C37" s="345"/>
      <c r="D37" s="345"/>
      <c r="E37" s="345"/>
      <c r="F37" s="345"/>
      <c r="G37" s="173">
        <f>SUM(G35:G36)</f>
        <v>0</v>
      </c>
      <c r="H37" s="368"/>
    </row>
    <row r="38" spans="1:8" ht="15.75" thickBot="1" x14ac:dyDescent="0.3">
      <c r="A38" s="365"/>
      <c r="B38" s="352"/>
      <c r="C38" s="352"/>
      <c r="D38" s="352"/>
      <c r="E38" s="352"/>
      <c r="F38" s="352"/>
      <c r="G38" s="352"/>
      <c r="H38" s="368"/>
    </row>
    <row r="39" spans="1:8" x14ac:dyDescent="0.25">
      <c r="A39" s="365"/>
      <c r="B39" s="353" t="s">
        <v>106</v>
      </c>
      <c r="C39" s="354"/>
      <c r="D39" s="354"/>
      <c r="E39" s="354"/>
      <c r="F39" s="355"/>
      <c r="G39" s="178">
        <f>ROUND(G37+G31+G25+G18,0)</f>
        <v>0</v>
      </c>
      <c r="H39" s="368"/>
    </row>
    <row r="40" spans="1:8" x14ac:dyDescent="0.25">
      <c r="A40" s="365"/>
      <c r="B40" s="356" t="s">
        <v>107</v>
      </c>
      <c r="C40" s="357"/>
      <c r="D40" s="357"/>
      <c r="E40" s="357"/>
      <c r="F40" s="179">
        <v>1</v>
      </c>
      <c r="G40" s="180">
        <f>G39*F40</f>
        <v>0</v>
      </c>
      <c r="H40" s="368"/>
    </row>
    <row r="41" spans="1:8" x14ac:dyDescent="0.25">
      <c r="A41" s="365"/>
      <c r="B41" s="356" t="s">
        <v>86</v>
      </c>
      <c r="C41" s="357"/>
      <c r="D41" s="357"/>
      <c r="E41" s="357"/>
      <c r="F41" s="181">
        <f>'AIU%'!$I$48</f>
        <v>0.15</v>
      </c>
      <c r="G41" s="180">
        <f>F41*G40</f>
        <v>0</v>
      </c>
      <c r="H41" s="368"/>
    </row>
    <row r="42" spans="1:8" x14ac:dyDescent="0.25">
      <c r="A42" s="365"/>
      <c r="B42" s="356" t="s">
        <v>87</v>
      </c>
      <c r="C42" s="357"/>
      <c r="D42" s="357"/>
      <c r="E42" s="357"/>
      <c r="F42" s="182">
        <v>0</v>
      </c>
      <c r="G42" s="180">
        <f>F42*G40</f>
        <v>0</v>
      </c>
      <c r="H42" s="368"/>
    </row>
    <row r="43" spans="1:8" x14ac:dyDescent="0.25">
      <c r="A43" s="365"/>
      <c r="B43" s="356" t="s">
        <v>88</v>
      </c>
      <c r="C43" s="357"/>
      <c r="D43" s="357"/>
      <c r="E43" s="357"/>
      <c r="F43" s="182">
        <v>0.05</v>
      </c>
      <c r="G43" s="180">
        <f>F43*G40</f>
        <v>0</v>
      </c>
      <c r="H43" s="368"/>
    </row>
    <row r="44" spans="1:8" ht="15.75" thickBot="1" x14ac:dyDescent="0.3">
      <c r="A44" s="365"/>
      <c r="B44" s="358" t="s">
        <v>89</v>
      </c>
      <c r="C44" s="359"/>
      <c r="D44" s="359"/>
      <c r="E44" s="359"/>
      <c r="F44" s="183">
        <v>0.19</v>
      </c>
      <c r="G44" s="184">
        <f>F44*G43</f>
        <v>0</v>
      </c>
      <c r="H44" s="368"/>
    </row>
    <row r="45" spans="1:8" ht="15.75" thickBot="1" x14ac:dyDescent="0.3">
      <c r="A45" s="365"/>
      <c r="B45" s="352"/>
      <c r="C45" s="352"/>
      <c r="D45" s="352"/>
      <c r="E45" s="352"/>
      <c r="F45" s="352"/>
      <c r="G45" s="352"/>
      <c r="H45" s="368"/>
    </row>
    <row r="46" spans="1:8" ht="15.75" thickBot="1" x14ac:dyDescent="0.3">
      <c r="A46" s="365"/>
      <c r="B46" s="360" t="s">
        <v>90</v>
      </c>
      <c r="C46" s="361"/>
      <c r="D46" s="361"/>
      <c r="E46" s="361"/>
      <c r="F46" s="362"/>
      <c r="G46" s="185">
        <f>G44+G43+G42+G41+G40</f>
        <v>0</v>
      </c>
      <c r="H46" s="368"/>
    </row>
    <row r="47" spans="1:8" x14ac:dyDescent="0.25">
      <c r="A47" s="365"/>
      <c r="B47" s="346"/>
      <c r="C47" s="346"/>
      <c r="D47" s="346"/>
      <c r="E47" s="346"/>
      <c r="F47" s="346"/>
      <c r="G47" s="346"/>
      <c r="H47" s="368"/>
    </row>
    <row r="48" spans="1:8" x14ac:dyDescent="0.25">
      <c r="A48" s="365"/>
      <c r="B48" s="347"/>
      <c r="C48" s="347"/>
      <c r="D48" s="347"/>
      <c r="E48" s="347"/>
      <c r="F48" s="347"/>
      <c r="G48" s="347"/>
      <c r="H48" s="368"/>
    </row>
    <row r="49" spans="1:8" ht="15.75" thickBot="1" x14ac:dyDescent="0.3">
      <c r="A49" s="366"/>
      <c r="B49" s="348"/>
      <c r="C49" s="348"/>
      <c r="D49" s="348"/>
      <c r="E49" s="348"/>
      <c r="F49" s="348"/>
      <c r="G49" s="348"/>
      <c r="H49" s="369"/>
    </row>
    <row r="50" spans="1:8" x14ac:dyDescent="0.25">
      <c r="D50" s="143"/>
    </row>
    <row r="51" spans="1:8" x14ac:dyDescent="0.25">
      <c r="C51"/>
      <c r="D51" s="143"/>
    </row>
    <row r="52" spans="1:8" x14ac:dyDescent="0.25">
      <c r="D52" s="143"/>
    </row>
    <row r="53" spans="1:8" x14ac:dyDescent="0.25">
      <c r="D53" s="143"/>
    </row>
  </sheetData>
  <mergeCells count="34">
    <mergeCell ref="A1:A49"/>
    <mergeCell ref="B1:G1"/>
    <mergeCell ref="H1:H49"/>
    <mergeCell ref="B2:F2"/>
    <mergeCell ref="K3:M3"/>
    <mergeCell ref="B4:G4"/>
    <mergeCell ref="B5:G5"/>
    <mergeCell ref="E7:G7"/>
    <mergeCell ref="E8:G8"/>
    <mergeCell ref="C9:G9"/>
    <mergeCell ref="B32:G32"/>
    <mergeCell ref="C10:G10"/>
    <mergeCell ref="C11:G11"/>
    <mergeCell ref="B12:G12"/>
    <mergeCell ref="B13:G13"/>
    <mergeCell ref="B18:F18"/>
    <mergeCell ref="B19:G19"/>
    <mergeCell ref="B20:G20"/>
    <mergeCell ref="B25:F25"/>
    <mergeCell ref="B26:G26"/>
    <mergeCell ref="B27:G27"/>
    <mergeCell ref="B31:F31"/>
    <mergeCell ref="B47:G49"/>
    <mergeCell ref="B33:G33"/>
    <mergeCell ref="B37:F37"/>
    <mergeCell ref="B38:G38"/>
    <mergeCell ref="B39:F39"/>
    <mergeCell ref="B40:E40"/>
    <mergeCell ref="B41:E41"/>
    <mergeCell ref="B42:E42"/>
    <mergeCell ref="B43:E43"/>
    <mergeCell ref="B44:E44"/>
    <mergeCell ref="B45:G45"/>
    <mergeCell ref="B46:F46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56236-9FE4-42D6-BD56-94E505F0ED55}">
  <sheetPr codeName="Hoja46">
    <tabColor rgb="FF5B9BD5"/>
    <pageSetUpPr fitToPage="1"/>
  </sheetPr>
  <dimension ref="A1:R954"/>
  <sheetViews>
    <sheetView zoomScale="70" zoomScaleNormal="70" workbookViewId="0">
      <selection activeCell="B16" sqref="B16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'5.03'!E8</f>
        <v>5. CUBIERTA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'5.03'!C9</f>
        <v>M-5.03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8" t="str">
        <f>'5.03'!C10</f>
        <v>SUMINISTRO E INSTALACIÓN DE PINTURA ACEITE GRIS PARA PINTAR BRAZOS DEL TECHO DE CORREDORES</v>
      </c>
      <c r="D10" s="429"/>
      <c r="E10" s="429"/>
      <c r="F10" s="429"/>
      <c r="G10" s="429"/>
      <c r="H10" s="430"/>
    </row>
    <row r="11" spans="1:18" ht="15" customHeight="1" thickBot="1" x14ac:dyDescent="0.3">
      <c r="B11" s="162" t="s">
        <v>102</v>
      </c>
      <c r="C11" s="408" t="str">
        <f>'5.03'!C11</f>
        <v>ML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ML</v>
      </c>
      <c r="G14" s="194" t="s">
        <v>114</v>
      </c>
      <c r="H14" s="195" t="s">
        <v>115</v>
      </c>
    </row>
    <row r="15" spans="1:18" s="196" customFormat="1" ht="27.95" customHeight="1" x14ac:dyDescent="0.25">
      <c r="B15" s="197" t="s">
        <v>131</v>
      </c>
      <c r="C15" s="198">
        <v>1.5</v>
      </c>
      <c r="D15" s="198"/>
      <c r="E15" s="198"/>
      <c r="F15" s="198">
        <f>ROUND(IF(C15=0,1,C15)*IF(D15=0,1,D15)*IF(E15=0,1,E15),2)</f>
        <v>1.5</v>
      </c>
      <c r="G15" s="198">
        <v>8</v>
      </c>
      <c r="H15" s="199">
        <f>F15*G15</f>
        <v>12</v>
      </c>
    </row>
    <row r="16" spans="1:18" s="196" customFormat="1" ht="27.95" customHeight="1" x14ac:dyDescent="0.25">
      <c r="B16" s="197"/>
      <c r="C16" s="198">
        <v>1.5</v>
      </c>
      <c r="D16" s="198"/>
      <c r="E16" s="198"/>
      <c r="F16" s="198">
        <f>ROUND(IF(C16=0,1,C16)*IF(D16=0,1,D16)*IF(E16=0,1,E16),2)</f>
        <v>1.5</v>
      </c>
      <c r="G16" s="198">
        <v>8</v>
      </c>
      <c r="H16" s="199">
        <f>F16*G16</f>
        <v>12</v>
      </c>
    </row>
    <row r="17" spans="2:8" s="196" customFormat="1" ht="27.95" customHeight="1" x14ac:dyDescent="0.25">
      <c r="B17" s="197"/>
      <c r="C17" s="198"/>
      <c r="D17" s="198"/>
      <c r="E17" s="198"/>
      <c r="F17" s="198"/>
      <c r="G17" s="198"/>
      <c r="H17" s="199"/>
    </row>
    <row r="18" spans="2:8" s="196" customFormat="1" ht="27.95" customHeight="1" x14ac:dyDescent="0.25">
      <c r="B18" s="197" t="s">
        <v>137</v>
      </c>
      <c r="C18" s="198">
        <v>1.5</v>
      </c>
      <c r="D18" s="198"/>
      <c r="E18" s="198"/>
      <c r="F18" s="198">
        <f>ROUND(IF(C18=0,1,C18)*IF(D18=0,1,D18)*IF(E18=0,1,E18),2)</f>
        <v>1.5</v>
      </c>
      <c r="G18" s="198">
        <v>8</v>
      </c>
      <c r="H18" s="199">
        <f>F18*G18</f>
        <v>12</v>
      </c>
    </row>
    <row r="19" spans="2:8" s="196" customFormat="1" ht="27.95" customHeight="1" x14ac:dyDescent="0.25">
      <c r="B19" s="197"/>
      <c r="C19" s="198">
        <v>1.5</v>
      </c>
      <c r="D19" s="198"/>
      <c r="E19" s="198"/>
      <c r="F19" s="198">
        <f>ROUND(IF(C19=0,1,C19)*IF(D19=0,1,D19)*IF(E19=0,1,E19),2)</f>
        <v>1.5</v>
      </c>
      <c r="G19" s="198">
        <v>8</v>
      </c>
      <c r="H19" s="199">
        <f>F19*G19</f>
        <v>12</v>
      </c>
    </row>
    <row r="20" spans="2:8" s="196" customFormat="1" ht="27.95" customHeight="1" x14ac:dyDescent="0.25">
      <c r="B20" s="197"/>
      <c r="C20" s="198"/>
      <c r="D20" s="198"/>
      <c r="E20" s="198"/>
      <c r="F20" s="198"/>
      <c r="G20" s="198"/>
      <c r="H20" s="199"/>
    </row>
    <row r="21" spans="2:8" s="196" customFormat="1" ht="27.95" customHeight="1" x14ac:dyDescent="0.25">
      <c r="B21" s="197"/>
      <c r="C21" s="198"/>
      <c r="D21" s="198"/>
      <c r="E21" s="198"/>
      <c r="F21" s="198"/>
      <c r="G21" s="198"/>
      <c r="H21" s="199"/>
    </row>
    <row r="22" spans="2:8" s="196" customFormat="1" ht="27.95" customHeight="1" x14ac:dyDescent="0.25">
      <c r="B22" s="197"/>
      <c r="C22" s="198"/>
      <c r="D22" s="198"/>
      <c r="E22" s="198"/>
      <c r="F22" s="198"/>
      <c r="G22" s="198"/>
      <c r="H22" s="199"/>
    </row>
    <row r="23" spans="2:8" s="196" customFormat="1" ht="27.95" customHeight="1" x14ac:dyDescent="0.25">
      <c r="B23" s="197"/>
      <c r="C23" s="198"/>
      <c r="D23" s="198"/>
      <c r="E23" s="198"/>
      <c r="F23" s="198"/>
      <c r="G23" s="198"/>
      <c r="H23" s="199"/>
    </row>
    <row r="24" spans="2:8" ht="15" customHeight="1" x14ac:dyDescent="0.25">
      <c r="B24" s="391" t="s">
        <v>115</v>
      </c>
      <c r="C24" s="391"/>
      <c r="D24" s="391"/>
      <c r="E24" s="391"/>
      <c r="F24" s="391"/>
      <c r="G24" s="391"/>
      <c r="H24" s="200">
        <f>SUM(H15:H23)</f>
        <v>48</v>
      </c>
    </row>
    <row r="25" spans="2:8" ht="16.5" customHeight="1" thickBot="1" x14ac:dyDescent="0.3">
      <c r="B25" s="392" t="s">
        <v>90</v>
      </c>
      <c r="C25" s="393"/>
      <c r="D25" s="393"/>
      <c r="E25" s="393"/>
      <c r="F25" s="393"/>
      <c r="G25" s="394"/>
      <c r="H25" s="201">
        <f>H24</f>
        <v>48</v>
      </c>
    </row>
    <row r="26" spans="2:8" ht="12.75" customHeight="1" x14ac:dyDescent="0.25">
      <c r="B26" s="202"/>
      <c r="C26" s="202"/>
      <c r="D26" s="203"/>
      <c r="E26" s="203"/>
      <c r="F26" s="203"/>
      <c r="G26" s="203"/>
      <c r="H26" s="203"/>
    </row>
    <row r="27" spans="2:8" ht="12.75" customHeight="1" thickBot="1" x14ac:dyDescent="0.3">
      <c r="B27" s="202"/>
      <c r="C27" s="202"/>
      <c r="D27" s="203"/>
      <c r="E27" s="203"/>
      <c r="F27" s="203"/>
      <c r="G27" s="203"/>
      <c r="H27" s="203"/>
    </row>
    <row r="28" spans="2:8" ht="12.75" customHeight="1" thickBot="1" x14ac:dyDescent="0.3">
      <c r="B28" s="395" t="s">
        <v>117</v>
      </c>
      <c r="C28" s="396"/>
      <c r="D28" s="397"/>
      <c r="E28" s="397"/>
      <c r="F28" s="397"/>
      <c r="G28" s="397"/>
      <c r="H28" s="398"/>
    </row>
    <row r="29" spans="2:8" ht="409.5" customHeight="1" x14ac:dyDescent="0.25">
      <c r="B29" s="399"/>
      <c r="C29" s="400"/>
      <c r="D29" s="400"/>
      <c r="E29" s="400"/>
      <c r="F29" s="400"/>
      <c r="G29" s="400"/>
      <c r="H29" s="401"/>
    </row>
    <row r="30" spans="2:8" ht="68.25" customHeight="1" thickBot="1" x14ac:dyDescent="0.3">
      <c r="B30" s="402"/>
      <c r="C30" s="403"/>
      <c r="D30" s="403"/>
      <c r="E30" s="403"/>
      <c r="F30" s="403"/>
      <c r="G30" s="403"/>
      <c r="H30" s="404"/>
    </row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4:G24"/>
    <mergeCell ref="B25:G25"/>
    <mergeCell ref="B28:H28"/>
    <mergeCell ref="B29:H30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31" max="16383" man="1"/>
  </row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D4B1E-7DF0-423C-AF8D-F8B3FD65A56B}">
  <sheetPr codeName="Hoja47">
    <tabColor rgb="FF92D050"/>
    <pageSetUpPr fitToPage="1"/>
  </sheetPr>
  <dimension ref="A1:M52"/>
  <sheetViews>
    <sheetView zoomScale="80" zoomScaleNormal="80" workbookViewId="0">
      <selection activeCell="E15" sqref="E15"/>
    </sheetView>
  </sheetViews>
  <sheetFormatPr baseColWidth="10" defaultColWidth="11.42578125" defaultRowHeight="15" x14ac:dyDescent="0.25"/>
  <cols>
    <col min="1" max="1" width="1.85546875" customWidth="1"/>
    <col min="2" max="2" width="21.140625" bestFit="1" customWidth="1"/>
    <col min="3" max="3" width="52.7109375" style="143" customWidth="1"/>
    <col min="4" max="4" width="14.7109375" customWidth="1"/>
    <col min="5" max="5" width="14.5703125" bestFit="1" customWidth="1"/>
    <col min="6" max="6" width="12.28515625" customWidth="1"/>
    <col min="7" max="7" width="18.85546875" customWidth="1"/>
    <col min="8" max="8" width="6.140625" customWidth="1"/>
    <col min="9" max="9" width="11.42578125" customWidth="1"/>
    <col min="10" max="10" width="14.5703125" style="143" bestFit="1" customWidth="1"/>
    <col min="11" max="11" width="53" style="143" bestFit="1" customWidth="1"/>
    <col min="163" max="163" width="7.42578125" bestFit="1" customWidth="1"/>
  </cols>
  <sheetData>
    <row r="1" spans="1:13" ht="15.75" customHeight="1" thickBot="1" x14ac:dyDescent="0.3">
      <c r="A1" s="364"/>
      <c r="B1" s="352"/>
      <c r="C1" s="352"/>
      <c r="D1" s="352"/>
      <c r="E1" s="352"/>
      <c r="F1" s="352"/>
      <c r="G1" s="352"/>
      <c r="H1" s="367"/>
      <c r="I1" s="142"/>
      <c r="J1"/>
    </row>
    <row r="2" spans="1:13" ht="71.25" customHeight="1" thickBot="1" x14ac:dyDescent="0.3">
      <c r="A2" s="365"/>
      <c r="B2" s="370"/>
      <c r="C2" s="371"/>
      <c r="D2" s="371"/>
      <c r="E2" s="371"/>
      <c r="F2" s="371"/>
      <c r="G2" s="145"/>
      <c r="H2" s="368"/>
      <c r="J2"/>
    </row>
    <row r="3" spans="1:13" ht="15.75" customHeight="1" thickBot="1" x14ac:dyDescent="0.3">
      <c r="A3" s="365"/>
      <c r="B3" s="144"/>
      <c r="C3" s="144"/>
      <c r="D3" s="144"/>
      <c r="E3" s="144"/>
      <c r="F3" s="144"/>
      <c r="G3" s="146"/>
      <c r="H3" s="368"/>
      <c r="J3" s="147"/>
      <c r="K3" s="372"/>
      <c r="L3" s="373"/>
      <c r="M3" s="373"/>
    </row>
    <row r="4" spans="1:13" ht="15.75" customHeight="1" thickBot="1" x14ac:dyDescent="0.3">
      <c r="A4" s="365"/>
      <c r="B4" s="374" t="s">
        <v>91</v>
      </c>
      <c r="C4" s="375"/>
      <c r="D4" s="375"/>
      <c r="E4" s="375"/>
      <c r="F4" s="375"/>
      <c r="G4" s="376"/>
      <c r="H4" s="368"/>
      <c r="J4"/>
    </row>
    <row r="5" spans="1:13" ht="15.75" thickBot="1" x14ac:dyDescent="0.3">
      <c r="A5" s="365"/>
      <c r="B5" s="352"/>
      <c r="C5" s="352"/>
      <c r="D5" s="352"/>
      <c r="E5" s="352"/>
      <c r="F5" s="352"/>
      <c r="G5" s="352"/>
      <c r="H5" s="368"/>
    </row>
    <row r="6" spans="1:13" ht="30" x14ac:dyDescent="0.25">
      <c r="A6" s="365"/>
      <c r="B6" s="148" t="s">
        <v>92</v>
      </c>
      <c r="C6" s="149" t="s">
        <v>244</v>
      </c>
      <c r="D6" s="150" t="s">
        <v>93</v>
      </c>
      <c r="E6" s="151" t="s">
        <v>245</v>
      </c>
      <c r="F6" s="150" t="s">
        <v>94</v>
      </c>
      <c r="G6" s="152" t="s">
        <v>242</v>
      </c>
      <c r="H6" s="368"/>
    </row>
    <row r="7" spans="1:13" s="156" customFormat="1" ht="60" customHeight="1" x14ac:dyDescent="0.25">
      <c r="A7" s="365"/>
      <c r="B7" s="153" t="s">
        <v>95</v>
      </c>
      <c r="C7" s="154" t="s">
        <v>261</v>
      </c>
      <c r="D7" s="155" t="s">
        <v>96</v>
      </c>
      <c r="E7" s="377" t="s">
        <v>246</v>
      </c>
      <c r="F7" s="378"/>
      <c r="G7" s="379"/>
      <c r="H7" s="368"/>
      <c r="J7" s="157"/>
      <c r="K7" s="157"/>
    </row>
    <row r="8" spans="1:13" ht="15" customHeight="1" x14ac:dyDescent="0.25">
      <c r="A8" s="365"/>
      <c r="B8" s="158" t="s">
        <v>97</v>
      </c>
      <c r="C8" s="219" t="s">
        <v>247</v>
      </c>
      <c r="D8" s="160" t="s">
        <v>98</v>
      </c>
      <c r="E8" s="380" t="s">
        <v>83</v>
      </c>
      <c r="F8" s="381"/>
      <c r="G8" s="382"/>
      <c r="H8" s="368"/>
      <c r="J8" s="161"/>
      <c r="K8" s="161"/>
    </row>
    <row r="9" spans="1:13" ht="15" customHeight="1" x14ac:dyDescent="0.25">
      <c r="A9" s="365"/>
      <c r="B9" s="158" t="s">
        <v>75</v>
      </c>
      <c r="C9" s="383" t="s">
        <v>234</v>
      </c>
      <c r="D9" s="383"/>
      <c r="E9" s="383"/>
      <c r="F9" s="383"/>
      <c r="G9" s="384"/>
      <c r="H9" s="368"/>
    </row>
    <row r="10" spans="1:13" s="156" customFormat="1" ht="48" customHeight="1" x14ac:dyDescent="0.25">
      <c r="A10" s="365"/>
      <c r="B10" s="153" t="s">
        <v>100</v>
      </c>
      <c r="C10" s="427" t="s">
        <v>235</v>
      </c>
      <c r="D10" s="378"/>
      <c r="E10" s="378"/>
      <c r="F10" s="378"/>
      <c r="G10" s="379"/>
      <c r="H10" s="368"/>
      <c r="J10" s="208"/>
      <c r="K10" s="208"/>
    </row>
    <row r="11" spans="1:13" ht="15" customHeight="1" thickBot="1" x14ac:dyDescent="0.3">
      <c r="A11" s="365"/>
      <c r="B11" s="162" t="s">
        <v>102</v>
      </c>
      <c r="C11" s="388" t="s">
        <v>236</v>
      </c>
      <c r="D11" s="389"/>
      <c r="E11" s="389"/>
      <c r="F11" s="389"/>
      <c r="G11" s="390"/>
      <c r="H11" s="368"/>
    </row>
    <row r="12" spans="1:13" ht="15.75" thickBot="1" x14ac:dyDescent="0.3">
      <c r="A12" s="365"/>
      <c r="B12" s="352"/>
      <c r="C12" s="352"/>
      <c r="D12" s="352"/>
      <c r="E12" s="352"/>
      <c r="F12" s="352"/>
      <c r="G12" s="352"/>
      <c r="H12" s="368"/>
    </row>
    <row r="13" spans="1:13" ht="16.5" customHeight="1" thickBot="1" x14ac:dyDescent="0.3">
      <c r="A13" s="365"/>
      <c r="B13" s="349" t="s">
        <v>0</v>
      </c>
      <c r="C13" s="350"/>
      <c r="D13" s="350"/>
      <c r="E13" s="350"/>
      <c r="F13" s="350"/>
      <c r="G13" s="351"/>
      <c r="H13" s="368"/>
      <c r="J13"/>
    </row>
    <row r="14" spans="1:13" s="143" customFormat="1" ht="15.75" thickBot="1" x14ac:dyDescent="0.3">
      <c r="A14" s="365"/>
      <c r="B14" s="163" t="s">
        <v>75</v>
      </c>
      <c r="C14" s="6" t="s">
        <v>4</v>
      </c>
      <c r="D14" s="7" t="s">
        <v>5</v>
      </c>
      <c r="E14" s="7" t="s">
        <v>6</v>
      </c>
      <c r="F14" s="7" t="s">
        <v>7</v>
      </c>
      <c r="G14" s="8" t="s">
        <v>8</v>
      </c>
      <c r="H14" s="368"/>
    </row>
    <row r="15" spans="1:13" s="143" customFormat="1" x14ac:dyDescent="0.25">
      <c r="A15" s="365"/>
      <c r="B15" s="164"/>
      <c r="C15" s="165" t="s">
        <v>237</v>
      </c>
      <c r="D15" s="166" t="s">
        <v>236</v>
      </c>
      <c r="E15" s="167"/>
      <c r="F15" s="220">
        <v>1</v>
      </c>
      <c r="G15" s="167">
        <f t="shared" ref="G15" si="0">F15*E15</f>
        <v>0</v>
      </c>
      <c r="H15" s="368"/>
    </row>
    <row r="16" spans="1:13" x14ac:dyDescent="0.25">
      <c r="A16" s="365"/>
      <c r="B16" s="164"/>
      <c r="C16" s="164"/>
      <c r="D16" s="11"/>
      <c r="E16" s="209"/>
      <c r="F16" s="220"/>
      <c r="G16" s="209">
        <f>F16*E16</f>
        <v>0</v>
      </c>
      <c r="H16" s="368"/>
    </row>
    <row r="17" spans="1:11" ht="15.75" thickBot="1" x14ac:dyDescent="0.3">
      <c r="A17" s="365"/>
      <c r="B17" s="164"/>
      <c r="C17" s="169"/>
      <c r="D17" s="170"/>
      <c r="E17" s="171"/>
      <c r="F17" s="172"/>
      <c r="G17" s="171">
        <f t="shared" ref="G17" si="1">F17*E17</f>
        <v>0</v>
      </c>
      <c r="H17" s="368"/>
    </row>
    <row r="18" spans="1:11" ht="15.75" thickBot="1" x14ac:dyDescent="0.3">
      <c r="A18" s="365"/>
      <c r="B18" s="344" t="s">
        <v>14</v>
      </c>
      <c r="C18" s="345"/>
      <c r="D18" s="345"/>
      <c r="E18" s="345"/>
      <c r="F18" s="345"/>
      <c r="G18" s="173">
        <f>SUM(G15:G17)</f>
        <v>0</v>
      </c>
      <c r="H18" s="368"/>
    </row>
    <row r="19" spans="1:11" ht="15.75" thickBot="1" x14ac:dyDescent="0.3">
      <c r="A19" s="365"/>
      <c r="B19" s="352"/>
      <c r="C19" s="352"/>
      <c r="D19" s="352"/>
      <c r="E19" s="352"/>
      <c r="F19" s="352"/>
      <c r="G19" s="352"/>
      <c r="H19" s="368"/>
    </row>
    <row r="20" spans="1:11" ht="15.75" thickBot="1" x14ac:dyDescent="0.3">
      <c r="A20" s="365"/>
      <c r="B20" s="349" t="s">
        <v>1</v>
      </c>
      <c r="C20" s="350"/>
      <c r="D20" s="350"/>
      <c r="E20" s="350"/>
      <c r="F20" s="350"/>
      <c r="G20" s="351"/>
      <c r="H20" s="368"/>
    </row>
    <row r="21" spans="1:11" s="156" customFormat="1" ht="15.75" thickBot="1" x14ac:dyDescent="0.3">
      <c r="A21" s="365"/>
      <c r="B21" s="163" t="s">
        <v>75</v>
      </c>
      <c r="C21" s="6" t="s">
        <v>4</v>
      </c>
      <c r="D21" s="7" t="s">
        <v>5</v>
      </c>
      <c r="E21" s="7" t="s">
        <v>6</v>
      </c>
      <c r="F21" s="7" t="s">
        <v>7</v>
      </c>
      <c r="G21" s="8" t="s">
        <v>8</v>
      </c>
      <c r="H21" s="368"/>
      <c r="J21" s="208"/>
      <c r="K21" s="208"/>
    </row>
    <row r="22" spans="1:11" x14ac:dyDescent="0.25">
      <c r="A22" s="365"/>
      <c r="B22" s="204" t="s">
        <v>130</v>
      </c>
      <c r="C22" s="205" t="s">
        <v>250</v>
      </c>
      <c r="D22" s="204" t="s">
        <v>13</v>
      </c>
      <c r="E22" s="206">
        <f>$G$30</f>
        <v>0</v>
      </c>
      <c r="F22" s="222">
        <v>0.03</v>
      </c>
      <c r="G22" s="167">
        <f t="shared" ref="G22:G23" si="2">F22*E22</f>
        <v>0</v>
      </c>
      <c r="H22" s="368"/>
    </row>
    <row r="23" spans="1:11" ht="15.75" thickBot="1" x14ac:dyDescent="0.3">
      <c r="A23" s="365"/>
      <c r="B23" s="170"/>
      <c r="C23" s="169"/>
      <c r="D23" s="170"/>
      <c r="E23" s="171"/>
      <c r="F23" s="175"/>
      <c r="G23" s="171">
        <f t="shared" si="2"/>
        <v>0</v>
      </c>
      <c r="H23" s="368"/>
    </row>
    <row r="24" spans="1:11" ht="15.75" thickBot="1" x14ac:dyDescent="0.3">
      <c r="A24" s="365"/>
      <c r="B24" s="344" t="s">
        <v>11</v>
      </c>
      <c r="C24" s="345"/>
      <c r="D24" s="345"/>
      <c r="E24" s="345"/>
      <c r="F24" s="345"/>
      <c r="G24" s="173">
        <f>SUM(G22:G23)</f>
        <v>0</v>
      </c>
      <c r="H24" s="368"/>
    </row>
    <row r="25" spans="1:11" ht="15.75" thickBot="1" x14ac:dyDescent="0.3">
      <c r="A25" s="365"/>
      <c r="B25" s="363"/>
      <c r="C25" s="363"/>
      <c r="D25" s="363"/>
      <c r="E25" s="363"/>
      <c r="F25" s="363"/>
      <c r="G25" s="363"/>
      <c r="H25" s="368"/>
    </row>
    <row r="26" spans="1:11" ht="15.75" thickBot="1" x14ac:dyDescent="0.3">
      <c r="A26" s="365"/>
      <c r="B26" s="349" t="s">
        <v>105</v>
      </c>
      <c r="C26" s="350"/>
      <c r="D26" s="350"/>
      <c r="E26" s="350"/>
      <c r="F26" s="350"/>
      <c r="G26" s="351"/>
      <c r="H26" s="368"/>
    </row>
    <row r="27" spans="1:11" ht="30" customHeight="1" thickBot="1" x14ac:dyDescent="0.3">
      <c r="A27" s="365"/>
      <c r="B27" s="163" t="s">
        <v>75</v>
      </c>
      <c r="C27" s="6" t="s">
        <v>4</v>
      </c>
      <c r="D27" s="7" t="s">
        <v>5</v>
      </c>
      <c r="E27" s="7" t="s">
        <v>6</v>
      </c>
      <c r="F27" s="7" t="s">
        <v>7</v>
      </c>
      <c r="G27" s="8" t="s">
        <v>8</v>
      </c>
      <c r="H27" s="368"/>
    </row>
    <row r="28" spans="1:11" ht="28.5" customHeight="1" x14ac:dyDescent="0.25">
      <c r="A28" s="365"/>
      <c r="B28" s="166" t="s">
        <v>238</v>
      </c>
      <c r="C28" s="165" t="s">
        <v>255</v>
      </c>
      <c r="D28" s="166" t="s">
        <v>252</v>
      </c>
      <c r="E28" s="167"/>
      <c r="F28" s="166">
        <v>40</v>
      </c>
      <c r="G28" s="167">
        <f>F28*E28</f>
        <v>0</v>
      </c>
      <c r="H28" s="368"/>
      <c r="J28" s="177"/>
    </row>
    <row r="29" spans="1:11" ht="15.75" thickBot="1" x14ac:dyDescent="0.3">
      <c r="A29" s="365"/>
      <c r="B29" s="170"/>
      <c r="C29" s="169"/>
      <c r="D29" s="170"/>
      <c r="E29" s="171"/>
      <c r="F29" s="172"/>
      <c r="G29" s="171">
        <f>F29*E29</f>
        <v>0</v>
      </c>
      <c r="H29" s="368"/>
    </row>
    <row r="30" spans="1:11" ht="15.75" thickBot="1" x14ac:dyDescent="0.3">
      <c r="A30" s="365"/>
      <c r="B30" s="344" t="s">
        <v>10</v>
      </c>
      <c r="C30" s="345"/>
      <c r="D30" s="345"/>
      <c r="E30" s="345"/>
      <c r="F30" s="345"/>
      <c r="G30" s="173">
        <f>SUM(G28:G29)</f>
        <v>0</v>
      </c>
      <c r="H30" s="368"/>
    </row>
    <row r="31" spans="1:11" ht="15.75" thickBot="1" x14ac:dyDescent="0.3">
      <c r="A31" s="365"/>
      <c r="B31" s="363"/>
      <c r="C31" s="363"/>
      <c r="D31" s="363"/>
      <c r="E31" s="363"/>
      <c r="F31" s="363"/>
      <c r="G31" s="363"/>
      <c r="H31" s="368"/>
    </row>
    <row r="32" spans="1:11" ht="15.75" thickBot="1" x14ac:dyDescent="0.3">
      <c r="A32" s="365"/>
      <c r="B32" s="349" t="s">
        <v>3</v>
      </c>
      <c r="C32" s="350"/>
      <c r="D32" s="350"/>
      <c r="E32" s="350"/>
      <c r="F32" s="350"/>
      <c r="G32" s="351"/>
      <c r="H32" s="368"/>
    </row>
    <row r="33" spans="1:8" ht="15.75" thickBot="1" x14ac:dyDescent="0.3">
      <c r="A33" s="365"/>
      <c r="B33" s="163" t="s">
        <v>75</v>
      </c>
      <c r="C33" s="6" t="s">
        <v>4</v>
      </c>
      <c r="D33" s="7" t="s">
        <v>5</v>
      </c>
      <c r="E33" s="7" t="s">
        <v>6</v>
      </c>
      <c r="F33" s="7" t="s">
        <v>7</v>
      </c>
      <c r="G33" s="8" t="s">
        <v>8</v>
      </c>
      <c r="H33" s="368"/>
    </row>
    <row r="34" spans="1:8" x14ac:dyDescent="0.25">
      <c r="A34" s="365"/>
      <c r="B34" s="166"/>
      <c r="C34" s="165"/>
      <c r="D34" s="166"/>
      <c r="E34" s="167"/>
      <c r="F34" s="210"/>
      <c r="G34" s="167"/>
      <c r="H34" s="368"/>
    </row>
    <row r="35" spans="1:8" ht="15.75" thickBot="1" x14ac:dyDescent="0.3">
      <c r="A35" s="365"/>
      <c r="B35" s="170"/>
      <c r="C35" s="169"/>
      <c r="D35" s="170"/>
      <c r="E35" s="171"/>
      <c r="F35" s="172"/>
      <c r="G35" s="171">
        <f>F35*E35</f>
        <v>0</v>
      </c>
      <c r="H35" s="368"/>
    </row>
    <row r="36" spans="1:8" ht="15.75" thickBot="1" x14ac:dyDescent="0.3">
      <c r="A36" s="365"/>
      <c r="B36" s="344" t="s">
        <v>9</v>
      </c>
      <c r="C36" s="345"/>
      <c r="D36" s="345"/>
      <c r="E36" s="345"/>
      <c r="F36" s="345"/>
      <c r="G36" s="173">
        <f>SUM(G34:G35)</f>
        <v>0</v>
      </c>
      <c r="H36" s="368"/>
    </row>
    <row r="37" spans="1:8" ht="15.75" thickBot="1" x14ac:dyDescent="0.3">
      <c r="A37" s="365"/>
      <c r="B37" s="352"/>
      <c r="C37" s="352"/>
      <c r="D37" s="352"/>
      <c r="E37" s="352"/>
      <c r="F37" s="352"/>
      <c r="G37" s="352"/>
      <c r="H37" s="368"/>
    </row>
    <row r="38" spans="1:8" x14ac:dyDescent="0.25">
      <c r="A38" s="365"/>
      <c r="B38" s="353" t="s">
        <v>106</v>
      </c>
      <c r="C38" s="354"/>
      <c r="D38" s="354"/>
      <c r="E38" s="354"/>
      <c r="F38" s="355"/>
      <c r="G38" s="178">
        <f>ROUND(G36+G30+G24+G18,0)</f>
        <v>0</v>
      </c>
      <c r="H38" s="368"/>
    </row>
    <row r="39" spans="1:8" x14ac:dyDescent="0.25">
      <c r="A39" s="365"/>
      <c r="B39" s="356" t="s">
        <v>107</v>
      </c>
      <c r="C39" s="357"/>
      <c r="D39" s="357"/>
      <c r="E39" s="357"/>
      <c r="F39" s="179">
        <v>1</v>
      </c>
      <c r="G39" s="180">
        <f>G38*F39</f>
        <v>0</v>
      </c>
      <c r="H39" s="368"/>
    </row>
    <row r="40" spans="1:8" x14ac:dyDescent="0.25">
      <c r="A40" s="365"/>
      <c r="B40" s="356" t="s">
        <v>86</v>
      </c>
      <c r="C40" s="357"/>
      <c r="D40" s="357"/>
      <c r="E40" s="357"/>
      <c r="F40" s="181">
        <f>'AIU%'!$I$48</f>
        <v>0.15</v>
      </c>
      <c r="G40" s="180">
        <f>F40*G39</f>
        <v>0</v>
      </c>
      <c r="H40" s="368"/>
    </row>
    <row r="41" spans="1:8" x14ac:dyDescent="0.25">
      <c r="A41" s="365"/>
      <c r="B41" s="356" t="s">
        <v>87</v>
      </c>
      <c r="C41" s="357"/>
      <c r="D41" s="357"/>
      <c r="E41" s="357"/>
      <c r="F41" s="182">
        <v>0</v>
      </c>
      <c r="G41" s="180">
        <f>F41*G39</f>
        <v>0</v>
      </c>
      <c r="H41" s="368"/>
    </row>
    <row r="42" spans="1:8" x14ac:dyDescent="0.25">
      <c r="A42" s="365"/>
      <c r="B42" s="356" t="s">
        <v>88</v>
      </c>
      <c r="C42" s="357"/>
      <c r="D42" s="357"/>
      <c r="E42" s="357"/>
      <c r="F42" s="182">
        <v>0.05</v>
      </c>
      <c r="G42" s="180">
        <f>F42*G39</f>
        <v>0</v>
      </c>
      <c r="H42" s="368"/>
    </row>
    <row r="43" spans="1:8" ht="15.75" thickBot="1" x14ac:dyDescent="0.3">
      <c r="A43" s="365"/>
      <c r="B43" s="358" t="s">
        <v>89</v>
      </c>
      <c r="C43" s="359"/>
      <c r="D43" s="359"/>
      <c r="E43" s="359"/>
      <c r="F43" s="183">
        <v>0.19</v>
      </c>
      <c r="G43" s="184">
        <f>F43*G42</f>
        <v>0</v>
      </c>
      <c r="H43" s="368"/>
    </row>
    <row r="44" spans="1:8" ht="15.75" thickBot="1" x14ac:dyDescent="0.3">
      <c r="A44" s="365"/>
      <c r="B44" s="352"/>
      <c r="C44" s="352"/>
      <c r="D44" s="352"/>
      <c r="E44" s="352"/>
      <c r="F44" s="352"/>
      <c r="G44" s="352"/>
      <c r="H44" s="368"/>
    </row>
    <row r="45" spans="1:8" ht="15.75" thickBot="1" x14ac:dyDescent="0.3">
      <c r="A45" s="365"/>
      <c r="B45" s="360" t="s">
        <v>90</v>
      </c>
      <c r="C45" s="361"/>
      <c r="D45" s="361"/>
      <c r="E45" s="361"/>
      <c r="F45" s="362"/>
      <c r="G45" s="185">
        <f>G43+G42+G41+G40+G39</f>
        <v>0</v>
      </c>
      <c r="H45" s="368"/>
    </row>
    <row r="46" spans="1:8" x14ac:dyDescent="0.25">
      <c r="A46" s="365"/>
      <c r="B46" s="346"/>
      <c r="C46" s="346"/>
      <c r="D46" s="346"/>
      <c r="E46" s="346"/>
      <c r="F46" s="346"/>
      <c r="G46" s="346"/>
      <c r="H46" s="368"/>
    </row>
    <row r="47" spans="1:8" x14ac:dyDescent="0.25">
      <c r="A47" s="365"/>
      <c r="B47" s="347"/>
      <c r="C47" s="347"/>
      <c r="D47" s="347"/>
      <c r="E47" s="347"/>
      <c r="F47" s="347"/>
      <c r="G47" s="347"/>
      <c r="H47" s="368"/>
    </row>
    <row r="48" spans="1:8" ht="15.75" thickBot="1" x14ac:dyDescent="0.3">
      <c r="A48" s="366"/>
      <c r="B48" s="348"/>
      <c r="C48" s="348"/>
      <c r="D48" s="348"/>
      <c r="E48" s="348"/>
      <c r="F48" s="348"/>
      <c r="G48" s="348"/>
      <c r="H48" s="369"/>
    </row>
    <row r="49" spans="3:4" x14ac:dyDescent="0.25">
      <c r="D49" s="143"/>
    </row>
    <row r="50" spans="3:4" x14ac:dyDescent="0.25">
      <c r="C50"/>
      <c r="D50" s="143"/>
    </row>
    <row r="51" spans="3:4" x14ac:dyDescent="0.25">
      <c r="D51" s="143"/>
    </row>
    <row r="52" spans="3:4" x14ac:dyDescent="0.25">
      <c r="D52" s="143"/>
    </row>
  </sheetData>
  <mergeCells count="34">
    <mergeCell ref="A1:A48"/>
    <mergeCell ref="B1:G1"/>
    <mergeCell ref="H1:H48"/>
    <mergeCell ref="B2:F2"/>
    <mergeCell ref="K3:M3"/>
    <mergeCell ref="B4:G4"/>
    <mergeCell ref="B5:G5"/>
    <mergeCell ref="E7:G7"/>
    <mergeCell ref="E8:G8"/>
    <mergeCell ref="C9:G9"/>
    <mergeCell ref="B31:G31"/>
    <mergeCell ref="C10:G10"/>
    <mergeCell ref="C11:G11"/>
    <mergeCell ref="B12:G12"/>
    <mergeCell ref="B13:G13"/>
    <mergeCell ref="B18:F18"/>
    <mergeCell ref="B19:G19"/>
    <mergeCell ref="B20:G20"/>
    <mergeCell ref="B24:F24"/>
    <mergeCell ref="B25:G25"/>
    <mergeCell ref="B26:G26"/>
    <mergeCell ref="B30:F30"/>
    <mergeCell ref="B46:G48"/>
    <mergeCell ref="B32:G32"/>
    <mergeCell ref="B36:F36"/>
    <mergeCell ref="B37:G37"/>
    <mergeCell ref="B38:F38"/>
    <mergeCell ref="B39:E39"/>
    <mergeCell ref="B40:E40"/>
    <mergeCell ref="B41:E41"/>
    <mergeCell ref="B42:E42"/>
    <mergeCell ref="B43:E43"/>
    <mergeCell ref="B44:G44"/>
    <mergeCell ref="B45:F45"/>
  </mergeCells>
  <printOptions horizontalCentered="1" verticalCentered="1"/>
  <pageMargins left="0.7" right="0.7" top="0.75" bottom="0.75" header="0.3" footer="0.3"/>
  <pageSetup paperSize="9" scale="61" fitToHeight="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A05D2-83D0-4009-9273-ACBBE7371919}">
  <sheetPr codeName="Hoja48">
    <tabColor rgb="FF5B9BD5"/>
    <pageSetUpPr fitToPage="1"/>
  </sheetPr>
  <dimension ref="A1:R950"/>
  <sheetViews>
    <sheetView tabSelected="1" zoomScale="70" zoomScaleNormal="70" workbookViewId="0">
      <selection activeCell="B16" sqref="B16"/>
    </sheetView>
  </sheetViews>
  <sheetFormatPr baseColWidth="10" defaultColWidth="12.5703125" defaultRowHeight="15" customHeight="1" x14ac:dyDescent="0.25"/>
  <cols>
    <col min="1" max="1" width="3" style="1" customWidth="1"/>
    <col min="2" max="2" width="25.5703125" style="1" customWidth="1"/>
    <col min="3" max="3" width="26.85546875" style="1" customWidth="1"/>
    <col min="4" max="4" width="21.85546875" style="1" customWidth="1"/>
    <col min="5" max="6" width="20.28515625" style="1" customWidth="1"/>
    <col min="7" max="7" width="21.7109375" style="1" customWidth="1"/>
    <col min="8" max="8" width="26.28515625" style="1" customWidth="1"/>
    <col min="9" max="9" width="3.140625" style="1" customWidth="1"/>
    <col min="10" max="18" width="10.5703125" style="1" customWidth="1"/>
    <col min="19" max="16384" width="12.5703125" style="1"/>
  </cols>
  <sheetData>
    <row r="1" spans="1:18" ht="11.25" customHeight="1" thickBot="1" x14ac:dyDescent="0.3"/>
    <row r="2" spans="1:18" ht="68.25" customHeight="1" thickBot="1" x14ac:dyDescent="0.3">
      <c r="A2" s="2"/>
      <c r="B2" s="259"/>
      <c r="C2" s="260"/>
      <c r="D2" s="260"/>
      <c r="E2" s="260"/>
      <c r="F2" s="260"/>
      <c r="G2" s="260"/>
      <c r="H2" s="3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4.25" customHeight="1" thickBot="1" x14ac:dyDescent="0.3">
      <c r="B3" s="269"/>
      <c r="C3" s="269"/>
      <c r="D3" s="270"/>
      <c r="E3" s="270"/>
      <c r="F3" s="270"/>
      <c r="G3" s="270"/>
      <c r="H3" s="270"/>
    </row>
    <row r="4" spans="1:18" ht="15" customHeight="1" thickBot="1" x14ac:dyDescent="0.3">
      <c r="B4" s="415" t="s">
        <v>108</v>
      </c>
      <c r="C4" s="416"/>
      <c r="D4" s="416"/>
      <c r="E4" s="416"/>
      <c r="F4" s="416"/>
      <c r="G4" s="416"/>
      <c r="H4" s="417"/>
    </row>
    <row r="5" spans="1:18" ht="14.25" customHeight="1" thickBot="1" x14ac:dyDescent="0.3">
      <c r="B5" s="418"/>
      <c r="C5" s="418"/>
      <c r="D5" s="418"/>
      <c r="E5" s="418"/>
      <c r="F5" s="418"/>
      <c r="G5" s="418"/>
      <c r="H5" s="418"/>
    </row>
    <row r="6" spans="1:18" s="96" customFormat="1" ht="33.75" customHeight="1" x14ac:dyDescent="0.25">
      <c r="B6" s="186" t="s">
        <v>92</v>
      </c>
      <c r="C6" s="419" t="s">
        <v>244</v>
      </c>
      <c r="D6" s="420"/>
      <c r="E6" s="187" t="s">
        <v>93</v>
      </c>
      <c r="F6" s="188" t="s">
        <v>245</v>
      </c>
      <c r="G6" s="189" t="s">
        <v>94</v>
      </c>
      <c r="H6" s="190" t="s">
        <v>242</v>
      </c>
    </row>
    <row r="7" spans="1:18" s="96" customFormat="1" ht="78.75" customHeight="1" x14ac:dyDescent="0.25">
      <c r="B7" s="153" t="s">
        <v>95</v>
      </c>
      <c r="C7" s="413" t="s">
        <v>261</v>
      </c>
      <c r="D7" s="414"/>
      <c r="E7" s="155" t="s">
        <v>98</v>
      </c>
      <c r="F7" s="378" t="str">
        <f>'5.04'!E8</f>
        <v>5. CUBIERTA</v>
      </c>
      <c r="G7" s="378"/>
      <c r="H7" s="379"/>
    </row>
    <row r="8" spans="1:18" ht="15" customHeight="1" x14ac:dyDescent="0.25">
      <c r="A8" s="2"/>
      <c r="B8" s="158" t="s">
        <v>97</v>
      </c>
      <c r="C8" s="380" t="s">
        <v>247</v>
      </c>
      <c r="D8" s="381"/>
      <c r="E8" s="381"/>
      <c r="F8" s="381"/>
      <c r="G8" s="381"/>
      <c r="H8" s="38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4.25" customHeight="1" x14ac:dyDescent="0.25">
      <c r="A9" s="2"/>
      <c r="B9" s="158" t="s">
        <v>75</v>
      </c>
      <c r="C9" s="405" t="str">
        <f>"M-" &amp; '5.04'!C9</f>
        <v>M-5.04</v>
      </c>
      <c r="D9" s="406"/>
      <c r="E9" s="406"/>
      <c r="F9" s="406"/>
      <c r="G9" s="406"/>
      <c r="H9" s="40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96" customFormat="1" ht="42.75" customHeight="1" x14ac:dyDescent="0.25">
      <c r="B10" s="153" t="s">
        <v>100</v>
      </c>
      <c r="C10" s="424" t="str">
        <f>'5.04'!C10</f>
        <v>DESMONTAJE Y REINSTALACIÓN DEL SISTEMA DE PROTECCIÓN CONTRA RAYOS (PARARRAYOS), INCLUYENDO CABLES, VARILLAS, SOPORTES Y ACCESORIOS EXISTENTES, ASÍ COMO EL SUMINISTRO E INSTALACIÓN DE NUEVOS SOPORTES PLÁSTICOS PARA SU FIJACIÓN EN TERRAZA.</v>
      </c>
      <c r="D10" s="425"/>
      <c r="E10" s="425"/>
      <c r="F10" s="425"/>
      <c r="G10" s="425"/>
      <c r="H10" s="426"/>
    </row>
    <row r="11" spans="1:18" ht="15" customHeight="1" thickBot="1" x14ac:dyDescent="0.3">
      <c r="B11" s="162" t="s">
        <v>102</v>
      </c>
      <c r="C11" s="408" t="str">
        <f>'5.04'!C11</f>
        <v>GB</v>
      </c>
      <c r="D11" s="409"/>
      <c r="E11" s="409"/>
      <c r="F11" s="409"/>
      <c r="G11" s="409"/>
      <c r="H11" s="410"/>
    </row>
    <row r="12" spans="1:18" ht="15" customHeight="1" thickBot="1" x14ac:dyDescent="0.3">
      <c r="B12" s="255"/>
      <c r="C12" s="255"/>
      <c r="D12" s="255"/>
      <c r="E12" s="255"/>
      <c r="F12" s="255"/>
      <c r="G12" s="255"/>
      <c r="H12" s="255"/>
    </row>
    <row r="13" spans="1:18" ht="15" customHeight="1" x14ac:dyDescent="0.25">
      <c r="B13" s="411" t="s">
        <v>109</v>
      </c>
      <c r="C13" s="191" t="s">
        <v>110</v>
      </c>
      <c r="D13" s="192"/>
      <c r="E13" s="192"/>
      <c r="F13" s="192"/>
      <c r="G13" s="192"/>
      <c r="H13" s="193"/>
    </row>
    <row r="14" spans="1:18" ht="27" customHeight="1" x14ac:dyDescent="0.25">
      <c r="B14" s="412"/>
      <c r="C14" s="194" t="s">
        <v>111</v>
      </c>
      <c r="D14" s="194" t="s">
        <v>112</v>
      </c>
      <c r="E14" s="194" t="s">
        <v>113</v>
      </c>
      <c r="F14" s="194" t="str">
        <f>C11</f>
        <v>GB</v>
      </c>
      <c r="G14" s="194" t="s">
        <v>114</v>
      </c>
      <c r="H14" s="195" t="s">
        <v>115</v>
      </c>
    </row>
    <row r="15" spans="1:18" s="196" customFormat="1" ht="27.95" customHeight="1" x14ac:dyDescent="0.25">
      <c r="B15" s="197" t="s">
        <v>239</v>
      </c>
      <c r="C15" s="198"/>
      <c r="D15" s="198"/>
      <c r="E15" s="198"/>
      <c r="F15" s="198">
        <f>ROUND(IF(C15=0,1,C15)*IF(D15=0,1,D15)*IF(E15=0,1,E15),2)</f>
        <v>1</v>
      </c>
      <c r="G15" s="198">
        <v>1</v>
      </c>
      <c r="H15" s="199">
        <f>F15*G15</f>
        <v>1</v>
      </c>
    </row>
    <row r="16" spans="1:18" s="196" customFormat="1" ht="27.95" customHeight="1" x14ac:dyDescent="0.25">
      <c r="B16" s="197"/>
      <c r="C16" s="198"/>
      <c r="D16" s="198"/>
      <c r="E16" s="198"/>
      <c r="F16" s="198"/>
      <c r="G16" s="198"/>
      <c r="H16" s="199"/>
    </row>
    <row r="17" spans="2:8" s="196" customFormat="1" ht="27.95" customHeight="1" x14ac:dyDescent="0.25">
      <c r="B17" s="197"/>
      <c r="C17" s="198"/>
      <c r="D17" s="198"/>
      <c r="E17" s="198"/>
      <c r="F17" s="198"/>
      <c r="G17" s="198"/>
      <c r="H17" s="199"/>
    </row>
    <row r="18" spans="2:8" s="196" customFormat="1" ht="27.95" customHeight="1" x14ac:dyDescent="0.25">
      <c r="B18" s="197"/>
      <c r="C18" s="198"/>
      <c r="D18" s="198"/>
      <c r="E18" s="198"/>
      <c r="F18" s="198"/>
      <c r="G18" s="198"/>
      <c r="H18" s="199"/>
    </row>
    <row r="19" spans="2:8" s="196" customFormat="1" ht="27.95" customHeight="1" x14ac:dyDescent="0.25">
      <c r="B19" s="197"/>
      <c r="C19" s="198"/>
      <c r="D19" s="198"/>
      <c r="E19" s="198"/>
      <c r="F19" s="198"/>
      <c r="G19" s="198"/>
      <c r="H19" s="199"/>
    </row>
    <row r="20" spans="2:8" ht="15" customHeight="1" x14ac:dyDescent="0.25">
      <c r="B20" s="391" t="s">
        <v>115</v>
      </c>
      <c r="C20" s="391"/>
      <c r="D20" s="391"/>
      <c r="E20" s="391"/>
      <c r="F20" s="391"/>
      <c r="G20" s="391"/>
      <c r="H20" s="200">
        <f>SUM(H15:H19)</f>
        <v>1</v>
      </c>
    </row>
    <row r="21" spans="2:8" ht="16.5" customHeight="1" thickBot="1" x14ac:dyDescent="0.3">
      <c r="B21" s="392" t="s">
        <v>90</v>
      </c>
      <c r="C21" s="393"/>
      <c r="D21" s="393"/>
      <c r="E21" s="393"/>
      <c r="F21" s="393"/>
      <c r="G21" s="394"/>
      <c r="H21" s="201">
        <f>H20</f>
        <v>1</v>
      </c>
    </row>
    <row r="22" spans="2:8" ht="12.75" customHeight="1" x14ac:dyDescent="0.25">
      <c r="B22" s="202"/>
      <c r="C22" s="202"/>
      <c r="D22" s="203"/>
      <c r="E22" s="203"/>
      <c r="F22" s="203"/>
      <c r="G22" s="203"/>
      <c r="H22" s="203"/>
    </row>
    <row r="23" spans="2:8" ht="12.75" customHeight="1" thickBot="1" x14ac:dyDescent="0.3">
      <c r="B23" s="202"/>
      <c r="C23" s="202"/>
      <c r="D23" s="203"/>
      <c r="E23" s="203"/>
      <c r="F23" s="203"/>
      <c r="G23" s="203"/>
      <c r="H23" s="203"/>
    </row>
    <row r="24" spans="2:8" ht="12.75" customHeight="1" thickBot="1" x14ac:dyDescent="0.3">
      <c r="B24" s="395" t="s">
        <v>117</v>
      </c>
      <c r="C24" s="396"/>
      <c r="D24" s="397"/>
      <c r="E24" s="397"/>
      <c r="F24" s="397"/>
      <c r="G24" s="397"/>
      <c r="H24" s="398"/>
    </row>
    <row r="25" spans="2:8" ht="409.5" customHeight="1" x14ac:dyDescent="0.25">
      <c r="B25" s="399"/>
      <c r="C25" s="400"/>
      <c r="D25" s="400"/>
      <c r="E25" s="400"/>
      <c r="F25" s="400"/>
      <c r="G25" s="400"/>
      <c r="H25" s="401"/>
    </row>
    <row r="26" spans="2:8" ht="68.25" customHeight="1" thickBot="1" x14ac:dyDescent="0.3">
      <c r="B26" s="402"/>
      <c r="C26" s="403"/>
      <c r="D26" s="403"/>
      <c r="E26" s="403"/>
      <c r="F26" s="403"/>
      <c r="G26" s="403"/>
      <c r="H26" s="404"/>
    </row>
    <row r="27" spans="2:8" ht="12.75" customHeight="1" x14ac:dyDescent="0.25"/>
    <row r="28" spans="2:8" ht="12.75" customHeight="1" x14ac:dyDescent="0.25"/>
    <row r="29" spans="2:8" ht="12.75" customHeight="1" x14ac:dyDescent="0.25"/>
    <row r="30" spans="2:8" ht="12.75" customHeight="1" x14ac:dyDescent="0.25"/>
    <row r="31" spans="2:8" ht="12.75" customHeight="1" x14ac:dyDescent="0.25"/>
    <row r="32" spans="2:8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</sheetData>
  <mergeCells count="17">
    <mergeCell ref="C7:D7"/>
    <mergeCell ref="F7:H7"/>
    <mergeCell ref="B2:G2"/>
    <mergeCell ref="B3:H3"/>
    <mergeCell ref="B4:H4"/>
    <mergeCell ref="B5:H5"/>
    <mergeCell ref="C6:D6"/>
    <mergeCell ref="B20:G20"/>
    <mergeCell ref="B21:G21"/>
    <mergeCell ref="B24:H24"/>
    <mergeCell ref="B25:H26"/>
    <mergeCell ref="C8:H8"/>
    <mergeCell ref="C9:H9"/>
    <mergeCell ref="C10:H10"/>
    <mergeCell ref="C11:H11"/>
    <mergeCell ref="B12:H12"/>
    <mergeCell ref="B13:B14"/>
  </mergeCells>
  <printOptions horizontalCentered="1"/>
  <pageMargins left="0.51181102362204722" right="0.51181102362204722" top="0.74803149606299213" bottom="0.78740157480314965" header="0" footer="0"/>
  <pageSetup scale="56" fitToHeight="0" orientation="portrait" r:id="rId1"/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43</vt:i4>
      </vt:variant>
      <vt:variant>
        <vt:lpstr>Rangos con nombre</vt:lpstr>
      </vt:variant>
      <vt:variant>
        <vt:i4>41</vt:i4>
      </vt:variant>
    </vt:vector>
  </HeadingPairs>
  <TitlesOfParts>
    <vt:vector size="84" baseType="lpstr">
      <vt:lpstr>PRESUPUESTO DE OBRA</vt:lpstr>
      <vt:lpstr>INSUMOS PROYECTO</vt:lpstr>
      <vt:lpstr>AIU%</vt:lpstr>
      <vt:lpstr>1.01</vt:lpstr>
      <vt:lpstr>M-1.01</vt:lpstr>
      <vt:lpstr>1.02</vt:lpstr>
      <vt:lpstr>M-1.02</vt:lpstr>
      <vt:lpstr>2.01</vt:lpstr>
      <vt:lpstr>M-2.01</vt:lpstr>
      <vt:lpstr>2.02</vt:lpstr>
      <vt:lpstr>M-2.02</vt:lpstr>
      <vt:lpstr>3.01</vt:lpstr>
      <vt:lpstr>M-3.01</vt:lpstr>
      <vt:lpstr>3.02</vt:lpstr>
      <vt:lpstr>M-3.02</vt:lpstr>
      <vt:lpstr>3.03</vt:lpstr>
      <vt:lpstr>M-3.03</vt:lpstr>
      <vt:lpstr>4.01</vt:lpstr>
      <vt:lpstr>M-4.01</vt:lpstr>
      <vt:lpstr>4.02</vt:lpstr>
      <vt:lpstr>M-4.02</vt:lpstr>
      <vt:lpstr>4.03</vt:lpstr>
      <vt:lpstr>M-4.03</vt:lpstr>
      <vt:lpstr>4.04</vt:lpstr>
      <vt:lpstr>M-4.04</vt:lpstr>
      <vt:lpstr>4.05</vt:lpstr>
      <vt:lpstr>M-4.05</vt:lpstr>
      <vt:lpstr>4.06</vt:lpstr>
      <vt:lpstr>M-4.06</vt:lpstr>
      <vt:lpstr>4.07</vt:lpstr>
      <vt:lpstr>M-4.07</vt:lpstr>
      <vt:lpstr>4.08</vt:lpstr>
      <vt:lpstr>M-4.08</vt:lpstr>
      <vt:lpstr>4.09</vt:lpstr>
      <vt:lpstr>M-4.09</vt:lpstr>
      <vt:lpstr>5.01</vt:lpstr>
      <vt:lpstr>M-5.01</vt:lpstr>
      <vt:lpstr>5.02</vt:lpstr>
      <vt:lpstr>M-5.02</vt:lpstr>
      <vt:lpstr>5.03</vt:lpstr>
      <vt:lpstr>M-5.03</vt:lpstr>
      <vt:lpstr>5.04</vt:lpstr>
      <vt:lpstr>M-5.04</vt:lpstr>
      <vt:lpstr>'1.01'!Área_de_impresión</vt:lpstr>
      <vt:lpstr>'1.02'!Área_de_impresión</vt:lpstr>
      <vt:lpstr>'2.01'!Área_de_impresión</vt:lpstr>
      <vt:lpstr>'2.02'!Área_de_impresión</vt:lpstr>
      <vt:lpstr>'3.01'!Área_de_impresión</vt:lpstr>
      <vt:lpstr>'3.02'!Área_de_impresión</vt:lpstr>
      <vt:lpstr>'3.03'!Área_de_impresión</vt:lpstr>
      <vt:lpstr>'4.01'!Área_de_impresión</vt:lpstr>
      <vt:lpstr>'4.02'!Área_de_impresión</vt:lpstr>
      <vt:lpstr>'4.03'!Área_de_impresión</vt:lpstr>
      <vt:lpstr>'4.04'!Área_de_impresión</vt:lpstr>
      <vt:lpstr>'4.05'!Área_de_impresión</vt:lpstr>
      <vt:lpstr>'4.06'!Área_de_impresión</vt:lpstr>
      <vt:lpstr>'4.07'!Área_de_impresión</vt:lpstr>
      <vt:lpstr>'4.08'!Área_de_impresión</vt:lpstr>
      <vt:lpstr>'4.09'!Área_de_impresión</vt:lpstr>
      <vt:lpstr>'5.01'!Área_de_impresión</vt:lpstr>
      <vt:lpstr>'5.02'!Área_de_impresión</vt:lpstr>
      <vt:lpstr>'5.03'!Área_de_impresión</vt:lpstr>
      <vt:lpstr>'5.04'!Área_de_impresión</vt:lpstr>
      <vt:lpstr>'M-1.01'!Área_de_impresión</vt:lpstr>
      <vt:lpstr>'M-1.02'!Área_de_impresión</vt:lpstr>
      <vt:lpstr>'M-2.01'!Área_de_impresión</vt:lpstr>
      <vt:lpstr>'M-2.02'!Área_de_impresión</vt:lpstr>
      <vt:lpstr>'M-3.01'!Área_de_impresión</vt:lpstr>
      <vt:lpstr>'M-3.02'!Área_de_impresión</vt:lpstr>
      <vt:lpstr>'M-3.03'!Área_de_impresión</vt:lpstr>
      <vt:lpstr>'M-4.01'!Área_de_impresión</vt:lpstr>
      <vt:lpstr>'M-4.02'!Área_de_impresión</vt:lpstr>
      <vt:lpstr>'M-4.03'!Área_de_impresión</vt:lpstr>
      <vt:lpstr>'M-4.04'!Área_de_impresión</vt:lpstr>
      <vt:lpstr>'M-4.05'!Área_de_impresión</vt:lpstr>
      <vt:lpstr>'M-4.06'!Área_de_impresión</vt:lpstr>
      <vt:lpstr>'M-4.07'!Área_de_impresión</vt:lpstr>
      <vt:lpstr>'M-4.08'!Área_de_impresión</vt:lpstr>
      <vt:lpstr>'M-4.09'!Área_de_impresión</vt:lpstr>
      <vt:lpstr>'M-5.01'!Área_de_impresión</vt:lpstr>
      <vt:lpstr>'M-5.02'!Área_de_impresión</vt:lpstr>
      <vt:lpstr>'M-5.03'!Área_de_impresión</vt:lpstr>
      <vt:lpstr>'M-5.04'!Área_de_impresión</vt:lpstr>
      <vt:lpstr>'PRESUPUESTO DE OBRA'!Área_de_impresión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Ingeniero</dc:creator>
  <cp:lastModifiedBy>PATRICIA VALENCIA MARIN</cp:lastModifiedBy>
  <dcterms:created xsi:type="dcterms:W3CDTF">2026-09-28T19:34:45Z</dcterms:created>
  <dcterms:modified xsi:type="dcterms:W3CDTF">2026-10-13T21:21:25Z</dcterms:modified>
</cp:coreProperties>
</file>