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10-2026 Áreas de Bienestar/"/>
    </mc:Choice>
  </mc:AlternateContent>
  <xr:revisionPtr revIDLastSave="0" documentId="8_{4E2AE5B7-1919-4EDC-87A8-BE8450FD2424}" xr6:coauthVersionLast="47" xr6:coauthVersionMax="47" xr10:uidLastSave="{00000000-0000-0000-0000-000000000000}"/>
  <bookViews>
    <workbookView xWindow="-120" yWindow="-120" windowWidth="29040" windowHeight="15720" tabRatio="917" xr2:uid="{3C2C1694-0CF2-4F78-A4F1-AC746F2288F3}"/>
  </bookViews>
  <sheets>
    <sheet name="PRESUPUESTO DE OBRA" sheetId="1" r:id="rId1"/>
    <sheet name="INSUMOS PROYECTO" sheetId="2" r:id="rId2"/>
    <sheet name="AIU%" sheetId="3" r:id="rId3"/>
    <sheet name="1.01" sheetId="4" r:id="rId4"/>
    <sheet name="M-1.01" sheetId="5" r:id="rId5"/>
    <sheet name="1.02" sheetId="6" r:id="rId6"/>
    <sheet name="M-1.02" sheetId="7" r:id="rId7"/>
    <sheet name="1.03" sheetId="8" r:id="rId8"/>
    <sheet name="M-1.03" sheetId="9" r:id="rId9"/>
    <sheet name="1.04" sheetId="10" r:id="rId10"/>
    <sheet name="M-1.04" sheetId="11" r:id="rId11"/>
    <sheet name="1.05" sheetId="12" r:id="rId12"/>
    <sheet name="M-1.05" sheetId="13" r:id="rId13"/>
    <sheet name="1.06" sheetId="14" r:id="rId14"/>
    <sheet name="M-1.06" sheetId="15" r:id="rId15"/>
    <sheet name="2.01" sheetId="16" r:id="rId16"/>
    <sheet name="M-2.01" sheetId="17" r:id="rId17"/>
    <sheet name="2.02" sheetId="18" r:id="rId18"/>
    <sheet name="M-2.02" sheetId="19" r:id="rId19"/>
    <sheet name="2.03" sheetId="20" r:id="rId20"/>
    <sheet name="M-2.03" sheetId="21" r:id="rId21"/>
    <sheet name="2.04" sheetId="22" r:id="rId22"/>
    <sheet name="M-2.04" sheetId="23" r:id="rId23"/>
    <sheet name="2.05" sheetId="24" r:id="rId24"/>
    <sheet name="M-2.05" sheetId="25" r:id="rId25"/>
    <sheet name="2.06" sheetId="26" r:id="rId26"/>
    <sheet name="M-2.06" sheetId="27" r:id="rId27"/>
    <sheet name="2.07" sheetId="28" r:id="rId28"/>
    <sheet name="M-2.07" sheetId="29" r:id="rId29"/>
    <sheet name="3.01" sheetId="30" r:id="rId30"/>
    <sheet name="M-3.01" sheetId="31" r:id="rId31"/>
    <sheet name="3.02" sheetId="32" r:id="rId32"/>
    <sheet name="M-3.02" sheetId="33" r:id="rId33"/>
    <sheet name="3.03" sheetId="34" r:id="rId34"/>
    <sheet name="M-3.03" sheetId="35" r:id="rId35"/>
    <sheet name="4.01" sheetId="36" r:id="rId36"/>
    <sheet name="M-4.01" sheetId="37" r:id="rId37"/>
    <sheet name="4.02" sheetId="38" r:id="rId38"/>
    <sheet name="M-4.02" sheetId="39" r:id="rId39"/>
    <sheet name="4.03" sheetId="40" r:id="rId40"/>
    <sheet name="M-4.03" sheetId="41" r:id="rId41"/>
    <sheet name="4.04" sheetId="42" r:id="rId42"/>
    <sheet name="M-4.04" sheetId="43" r:id="rId43"/>
    <sheet name="4.05" sheetId="44" r:id="rId44"/>
    <sheet name="M-4.05" sheetId="45" r:id="rId45"/>
    <sheet name="4.06" sheetId="46" r:id="rId46"/>
    <sheet name="M-4.06" sheetId="47" r:id="rId47"/>
    <sheet name="4.07" sheetId="48" r:id="rId48"/>
    <sheet name="M-4.07" sheetId="49" r:id="rId49"/>
    <sheet name="4.08" sheetId="50" r:id="rId50"/>
    <sheet name="M-4.08" sheetId="51" r:id="rId51"/>
    <sheet name="5.01" sheetId="52" r:id="rId52"/>
    <sheet name="M-5.01" sheetId="53" r:id="rId53"/>
    <sheet name="5.02" sheetId="54" r:id="rId54"/>
    <sheet name="M-5.02" sheetId="55" r:id="rId55"/>
    <sheet name="5.03" sheetId="56" r:id="rId56"/>
    <sheet name="M-5.03" sheetId="57" r:id="rId57"/>
    <sheet name="5.04" sheetId="58" r:id="rId58"/>
    <sheet name="M-5.04" sheetId="59" r:id="rId59"/>
    <sheet name="5.05" sheetId="60" r:id="rId60"/>
    <sheet name="M-5.05" sheetId="61" r:id="rId61"/>
    <sheet name="5.06" sheetId="62" r:id="rId62"/>
    <sheet name="M-5.06" sheetId="63" r:id="rId63"/>
    <sheet name="6.01" sheetId="64" r:id="rId64"/>
    <sheet name="M-6.01" sheetId="65" r:id="rId65"/>
    <sheet name="6.02" sheetId="66" r:id="rId66"/>
    <sheet name="M-6.02" sheetId="67" r:id="rId67"/>
    <sheet name="6.03" sheetId="68" r:id="rId68"/>
    <sheet name="M-6.03" sheetId="69" r:id="rId69"/>
    <sheet name="6.04" sheetId="70" r:id="rId70"/>
    <sheet name="M-6.04" sheetId="71" r:id="rId71"/>
    <sheet name="6.06" sheetId="72" r:id="rId72"/>
    <sheet name="M-6.06" sheetId="73" r:id="rId73"/>
    <sheet name="6.10" sheetId="74" r:id="rId74"/>
    <sheet name="M-6.10" sheetId="75" r:id="rId75"/>
    <sheet name="6.11" sheetId="76" r:id="rId76"/>
    <sheet name="M-6.11" sheetId="77" r:id="rId77"/>
    <sheet name="6.12" sheetId="78" r:id="rId78"/>
    <sheet name="M-6.12" sheetId="79" r:id="rId79"/>
    <sheet name="6.13" sheetId="80" r:id="rId80"/>
    <sheet name="M-6.13" sheetId="81" r:id="rId81"/>
    <sheet name="7.01" sheetId="82" r:id="rId82"/>
    <sheet name="M-7.01" sheetId="83" r:id="rId83"/>
    <sheet name="7.02" sheetId="84" r:id="rId84"/>
    <sheet name="M-7.02" sheetId="85" r:id="rId85"/>
    <sheet name="7.03" sheetId="86" r:id="rId86"/>
    <sheet name="M-7.03" sheetId="87" r:id="rId87"/>
    <sheet name="8.01" sheetId="88" r:id="rId88"/>
    <sheet name="M-8.01" sheetId="89" r:id="rId89"/>
    <sheet name="8.02" sheetId="90" r:id="rId90"/>
    <sheet name="M-8.02" sheetId="91" r:id="rId91"/>
    <sheet name="8.03" sheetId="92" r:id="rId92"/>
    <sheet name="M-8.03" sheetId="93" r:id="rId93"/>
    <sheet name="8.04" sheetId="94" r:id="rId94"/>
    <sheet name="M-8.04" sheetId="95" r:id="rId95"/>
    <sheet name="8.05" sheetId="96" r:id="rId96"/>
    <sheet name="M-8.05" sheetId="97" r:id="rId97"/>
    <sheet name="8.06" sheetId="98" r:id="rId98"/>
    <sheet name="M-8.06" sheetId="99" r:id="rId99"/>
    <sheet name="9.01" sheetId="100" r:id="rId100"/>
    <sheet name="M-9.01" sheetId="101" r:id="rId101"/>
    <sheet name="9.02" sheetId="102" r:id="rId102"/>
    <sheet name="M-9.02" sheetId="103" r:id="rId103"/>
    <sheet name="9.03" sheetId="104" r:id="rId104"/>
    <sheet name="M-9.03" sheetId="105" r:id="rId105"/>
    <sheet name="9.05" sheetId="106" r:id="rId106"/>
    <sheet name="M-9.05" sheetId="107" r:id="rId107"/>
    <sheet name="10.01" sheetId="108" r:id="rId108"/>
    <sheet name="M-10.01" sheetId="109" r:id="rId109"/>
    <sheet name="11.01" sheetId="110" r:id="rId110"/>
    <sheet name="M-11.01" sheetId="111" r:id="rId111"/>
    <sheet name="11.02" sheetId="112" r:id="rId112"/>
    <sheet name="M-11.02" sheetId="113" r:id="rId113"/>
    <sheet name="11.03" sheetId="114" r:id="rId114"/>
    <sheet name="M-11.03" sheetId="115" r:id="rId115"/>
    <sheet name="11.04" sheetId="116" r:id="rId116"/>
    <sheet name="M-11.04" sheetId="117" r:id="rId117"/>
    <sheet name="11.05" sheetId="118" r:id="rId118"/>
    <sheet name="M-11.05" sheetId="119" r:id="rId119"/>
    <sheet name="11.06" sheetId="120" r:id="rId120"/>
    <sheet name="M-11.06" sheetId="121" r:id="rId121"/>
    <sheet name="11.07" sheetId="122" r:id="rId122"/>
    <sheet name="M-11.07" sheetId="123" r:id="rId123"/>
    <sheet name="11.08" sheetId="124" r:id="rId124"/>
    <sheet name="M-11.08" sheetId="125" r:id="rId125"/>
    <sheet name="11.09" sheetId="126" r:id="rId126"/>
    <sheet name="M-11.09" sheetId="127" r:id="rId127"/>
    <sheet name="11.11" sheetId="128" r:id="rId128"/>
    <sheet name="M-11.11" sheetId="129" r:id="rId129"/>
    <sheet name="12.01" sheetId="130" r:id="rId130"/>
    <sheet name="M-12.01" sheetId="131" r:id="rId131"/>
  </sheets>
  <definedNames>
    <definedName name="__D2103" localSheetId="2" hidden="1">{#N/A,#N/A,FALSE,"Hoja1";#N/A,#N/A,FALSE,"Hoja2"}</definedName>
    <definedName name="__D2103" hidden="1">{#N/A,#N/A,FALSE,"Hoja1";#N/A,#N/A,FALSE,"Hoja2"}</definedName>
    <definedName name="__D2105" localSheetId="2" hidden="1">{#N/A,#N/A,FALSE,"Hoja1";#N/A,#N/A,FALSE,"Hoja2"}</definedName>
    <definedName name="__D2105" hidden="1">{#N/A,#N/A,FALSE,"Hoja1";#N/A,#N/A,FALSE,"Hoja2"}</definedName>
    <definedName name="__D2115" localSheetId="2" hidden="1">{#N/A,#N/A,FALSE,"Hoja1";#N/A,#N/A,FALSE,"Hoja2"}</definedName>
    <definedName name="__D2115" hidden="1">{#N/A,#N/A,FALSE,"Hoja1";#N/A,#N/A,FALSE,"Hoja2"}</definedName>
    <definedName name="_D2103" localSheetId="2" hidden="1">{#N/A,#N/A,FALSE,"Hoja1";#N/A,#N/A,FALSE,"Hoja2"}</definedName>
    <definedName name="_D2103" hidden="1">{#N/A,#N/A,FALSE,"Hoja1";#N/A,#N/A,FALSE,"Hoja2"}</definedName>
    <definedName name="_D2105" localSheetId="2" hidden="1">{#N/A,#N/A,FALSE,"Hoja1";#N/A,#N/A,FALSE,"Hoja2"}</definedName>
    <definedName name="_D2105" hidden="1">{#N/A,#N/A,FALSE,"Hoja1";#N/A,#N/A,FALSE,"Hoja2"}</definedName>
    <definedName name="_D2115" localSheetId="2" hidden="1">{#N/A,#N/A,FALSE,"Hoja1";#N/A,#N/A,FALSE,"Hoja2"}</definedName>
    <definedName name="_D2115" hidden="1">{#N/A,#N/A,FALSE,"Hoja1";#N/A,#N/A,FALSE,"Hoja2"}</definedName>
    <definedName name="_Fill" localSheetId="2" hidden="1">#REF!</definedName>
    <definedName name="_Fill" hidden="1">#REF!</definedName>
    <definedName name="_Kay1" localSheetId="2" hidden="1">#REF!</definedName>
    <definedName name="_Kay1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" localSheetId="2">#REF!</definedName>
    <definedName name="A">#REF!</definedName>
    <definedName name="_xlnm.Print_Area" localSheetId="3">'1.01'!$A$1:$H$47</definedName>
    <definedName name="_xlnm.Print_Area" localSheetId="5">'1.02'!$A$1:$H$48</definedName>
    <definedName name="_xlnm.Print_Area" localSheetId="7">'1.03'!$A$1:$H$50</definedName>
    <definedName name="_xlnm.Print_Area" localSheetId="9">'1.04'!$A$1:$H$47</definedName>
    <definedName name="_xlnm.Print_Area" localSheetId="11">'1.05'!$A$1:$H$53</definedName>
    <definedName name="_xlnm.Print_Area" localSheetId="13">'1.06'!$A$1:$H$51</definedName>
    <definedName name="_xlnm.Print_Area" localSheetId="107">'10.01'!$A$1:$H$47</definedName>
    <definedName name="_xlnm.Print_Area" localSheetId="109">'11.01'!$A$1:$H$49</definedName>
    <definedName name="_xlnm.Print_Area" localSheetId="111">'11.02'!$A$1:$H$49</definedName>
    <definedName name="_xlnm.Print_Area" localSheetId="113">'11.03'!$A$1:$H$48</definedName>
    <definedName name="_xlnm.Print_Area" localSheetId="115">'11.04'!$A$1:$H$51</definedName>
    <definedName name="_xlnm.Print_Area" localSheetId="117">'11.05'!$A$1:$H$51</definedName>
    <definedName name="_xlnm.Print_Area" localSheetId="119">'11.06'!$A$1:$H$50</definedName>
    <definedName name="_xlnm.Print_Area" localSheetId="121">'11.07'!$A$1:$H$50</definedName>
    <definedName name="_xlnm.Print_Area" localSheetId="123">'11.08'!$A$1:$H$51</definedName>
    <definedName name="_xlnm.Print_Area" localSheetId="125">'11.09'!$A$1:$H$51</definedName>
    <definedName name="_xlnm.Print_Area" localSheetId="127">'11.11'!$A$1:$H$52</definedName>
    <definedName name="_xlnm.Print_Area" localSheetId="129">'12.01'!$A$1:$H$48</definedName>
    <definedName name="_xlnm.Print_Area" localSheetId="15">'2.01'!$A$1:$H$48</definedName>
    <definedName name="_xlnm.Print_Area" localSheetId="17">'2.02'!$A$1:$H$48</definedName>
    <definedName name="_xlnm.Print_Area" localSheetId="19">'2.03'!$A$1:$H$47</definedName>
    <definedName name="_xlnm.Print_Area" localSheetId="21">'2.04'!$A$1:$H$49</definedName>
    <definedName name="_xlnm.Print_Area" localSheetId="23">'2.05'!$A$1:$H$48</definedName>
    <definedName name="_xlnm.Print_Area" localSheetId="25">'2.06'!$A$1:$H$49</definedName>
    <definedName name="_xlnm.Print_Area" localSheetId="27">'2.07'!$A$1:$H$48</definedName>
    <definedName name="_xlnm.Print_Area" localSheetId="29">'3.01'!$A$1:$H$48</definedName>
    <definedName name="_xlnm.Print_Area" localSheetId="31">'3.02'!$A$1:$H$48</definedName>
    <definedName name="_xlnm.Print_Area" localSheetId="33">'3.03'!$A$1:$H$48</definedName>
    <definedName name="_xlnm.Print_Area" localSheetId="35">'4.01'!$A$1:$H$47</definedName>
    <definedName name="_xlnm.Print_Area" localSheetId="37">'4.02'!$A$1:$H$47</definedName>
    <definedName name="_xlnm.Print_Area" localSheetId="39">'4.03'!$A$1:$H$48</definedName>
    <definedName name="_xlnm.Print_Area" localSheetId="41">'4.04'!$A$1:$H$48</definedName>
    <definedName name="_xlnm.Print_Area" localSheetId="43">'4.05'!$A$1:$H$49</definedName>
    <definedName name="_xlnm.Print_Area" localSheetId="45">'4.06'!$A$1:$H$48</definedName>
    <definedName name="_xlnm.Print_Area" localSheetId="47">'4.07'!$A$1:$H$49</definedName>
    <definedName name="_xlnm.Print_Area" localSheetId="49">'4.08'!$A$1:$H$48</definedName>
    <definedName name="_xlnm.Print_Area" localSheetId="51">'5.01'!$A$1:$H$50</definedName>
    <definedName name="_xlnm.Print_Area" localSheetId="53">'5.02'!$A$1:$H$49</definedName>
    <definedName name="_xlnm.Print_Area" localSheetId="55">'5.03'!$A$1:$H$48</definedName>
    <definedName name="_xlnm.Print_Area" localSheetId="57">'5.04'!$A$1:$H$50</definedName>
    <definedName name="_xlnm.Print_Area" localSheetId="59">'5.05'!$A$1:$H$50</definedName>
    <definedName name="_xlnm.Print_Area" localSheetId="61">'5.06'!$A$1:$H$49</definedName>
    <definedName name="_xlnm.Print_Area" localSheetId="63">'6.01'!$A$1:$H$47</definedName>
    <definedName name="_xlnm.Print_Area" localSheetId="65">'6.02'!$A$1:$H$47</definedName>
    <definedName name="_xlnm.Print_Area" localSheetId="67">'6.03'!$A$1:$H$48</definedName>
    <definedName name="_xlnm.Print_Area" localSheetId="69">'6.04'!$A$1:$H$48</definedName>
    <definedName name="_xlnm.Print_Area" localSheetId="71">'6.06'!$A$1:$H$50</definedName>
    <definedName name="_xlnm.Print_Area" localSheetId="73">'6.10'!$A$1:$H$50</definedName>
    <definedName name="_xlnm.Print_Area" localSheetId="75">'6.11'!$A$1:$H$56</definedName>
    <definedName name="_xlnm.Print_Area" localSheetId="77">'6.12'!$A$1:$H$56</definedName>
    <definedName name="_xlnm.Print_Area" localSheetId="79">'6.13'!$A$1:$H$58</definedName>
    <definedName name="_xlnm.Print_Area" localSheetId="81">'7.01'!$A$1:$H$48</definedName>
    <definedName name="_xlnm.Print_Area" localSheetId="83">'7.02'!$A$1:$H$48</definedName>
    <definedName name="_xlnm.Print_Area" localSheetId="85">'7.03'!$A$1:$H$48</definedName>
    <definedName name="_xlnm.Print_Area" localSheetId="87">'8.01'!$A$1:$H$48</definedName>
    <definedName name="_xlnm.Print_Area" localSheetId="89">'8.02'!$A$1:$H$53</definedName>
    <definedName name="_xlnm.Print_Area" localSheetId="91">'8.03'!$A$1:$H$52</definedName>
    <definedName name="_xlnm.Print_Area" localSheetId="93">'8.04'!$A$1:$H$49</definedName>
    <definedName name="_xlnm.Print_Area" localSheetId="95">'8.05'!$A$1:$H$69</definedName>
    <definedName name="_xlnm.Print_Area" localSheetId="97">'8.06'!$A$1:$H$51</definedName>
    <definedName name="_xlnm.Print_Area" localSheetId="99">'9.01'!$A$1:$H$47</definedName>
    <definedName name="_xlnm.Print_Area" localSheetId="101">'9.02'!$A$1:$H$47</definedName>
    <definedName name="_xlnm.Print_Area" localSheetId="103">'9.03'!$A$1:$H$47</definedName>
    <definedName name="_xlnm.Print_Area" localSheetId="105">'9.05'!$A$1:$H$47</definedName>
    <definedName name="_xlnm.Print_Area" localSheetId="4">'M-1.01'!$A$1:$I$29</definedName>
    <definedName name="_xlnm.Print_Area" localSheetId="6">'M-1.02'!$A$1:$I$38</definedName>
    <definedName name="_xlnm.Print_Area" localSheetId="8">'M-1.03'!$A$1:$I$28</definedName>
    <definedName name="_xlnm.Print_Area" localSheetId="10">'M-1.04'!$A$1:$I$28</definedName>
    <definedName name="_xlnm.Print_Area" localSheetId="12">'M-1.05'!$A$1:$I$28</definedName>
    <definedName name="_xlnm.Print_Area" localSheetId="14">'M-1.06'!$A$1:$I$31</definedName>
    <definedName name="_xlnm.Print_Area" localSheetId="108">'M-10.01'!$A$1:$I$38</definedName>
    <definedName name="_xlnm.Print_Area" localSheetId="110">'M-11.01'!$A$1:$I$26</definedName>
    <definedName name="_xlnm.Print_Area" localSheetId="112">'M-11.02'!$A$1:$I$25</definedName>
    <definedName name="_xlnm.Print_Area" localSheetId="114">'M-11.03'!$A$1:$I$25</definedName>
    <definedName name="_xlnm.Print_Area" localSheetId="116">'M-11.04'!$A$1:$I$25</definedName>
    <definedName name="_xlnm.Print_Area" localSheetId="118">'M-11.05'!$A$1:$I$25</definedName>
    <definedName name="_xlnm.Print_Area" localSheetId="120">'M-11.06'!$A$1:$I$25</definedName>
    <definedName name="_xlnm.Print_Area" localSheetId="122">'M-11.07'!$A$1:$I$25</definedName>
    <definedName name="_xlnm.Print_Area" localSheetId="124">'M-11.08'!$A$1:$I$25</definedName>
    <definedName name="_xlnm.Print_Area" localSheetId="126">'M-11.09'!$A$1:$I$25</definedName>
    <definedName name="_xlnm.Print_Area" localSheetId="128">'M-11.11'!$A$1:$I$26</definedName>
    <definedName name="_xlnm.Print_Area" localSheetId="130">'M-12.01'!$A$1:$I$27</definedName>
    <definedName name="_xlnm.Print_Area" localSheetId="16">'M-2.01'!$A$1:$I$29</definedName>
    <definedName name="_xlnm.Print_Area" localSheetId="18">'M-2.02'!$A$1:$I$30</definedName>
    <definedName name="_xlnm.Print_Area" localSheetId="20">'M-2.03'!$A$1:$I$38</definedName>
    <definedName name="_xlnm.Print_Area" localSheetId="22">'M-2.04'!$A$1:$I$28</definedName>
    <definedName name="_xlnm.Print_Area" localSheetId="24">'M-2.05'!$A$1:$I$27</definedName>
    <definedName name="_xlnm.Print_Area" localSheetId="26">'M-2.06'!$A$1:$I$28</definedName>
    <definedName name="_xlnm.Print_Area" localSheetId="28">'M-2.07'!$A$1:$I$27</definedName>
    <definedName name="_xlnm.Print_Area" localSheetId="30">'M-3.01'!$A$1:$I$37</definedName>
    <definedName name="_xlnm.Print_Area" localSheetId="32">'M-3.02'!$A$1:$I$38</definedName>
    <definedName name="_xlnm.Print_Area" localSheetId="34">'M-3.03'!$A$1:$I$33</definedName>
    <definedName name="_xlnm.Print_Area" localSheetId="36">'M-4.01'!$A$1:$I$28</definedName>
    <definedName name="_xlnm.Print_Area" localSheetId="38">'M-4.02'!$A$1:$I$33</definedName>
    <definedName name="_xlnm.Print_Area" localSheetId="40">'M-4.03'!$A$1:$I$28</definedName>
    <definedName name="_xlnm.Print_Area" localSheetId="42">'M-4.04'!$A$1:$I$33</definedName>
    <definedName name="_xlnm.Print_Area" localSheetId="44">'M-4.05'!$A$1:$I$31</definedName>
    <definedName name="_xlnm.Print_Area" localSheetId="46">'M-4.06'!$A$1:$I$30</definedName>
    <definedName name="_xlnm.Print_Area" localSheetId="48">'M-4.07'!$A$1:$I$29</definedName>
    <definedName name="_xlnm.Print_Area" localSheetId="50">'M-4.08'!$A$1:$I$28</definedName>
    <definedName name="_xlnm.Print_Area" localSheetId="52">'M-5.01'!$A$1:$I$33</definedName>
    <definedName name="_xlnm.Print_Area" localSheetId="54">'M-5.02'!$A$1:$I$28</definedName>
    <definedName name="_xlnm.Print_Area" localSheetId="56">'M-5.03'!$A$1:$I$27</definedName>
    <definedName name="_xlnm.Print_Area" localSheetId="58">'M-5.04'!$A$1:$I$27</definedName>
    <definedName name="_xlnm.Print_Area" localSheetId="60">'M-5.05'!$A$1:$I$27</definedName>
    <definedName name="_xlnm.Print_Area" localSheetId="62">'M-5.06'!$A$1:$I$25</definedName>
    <definedName name="_xlnm.Print_Area" localSheetId="64">'M-6.01'!$A$1:$I$26</definedName>
    <definedName name="_xlnm.Print_Area" localSheetId="66">'M-6.02'!$A$1:$I$26</definedName>
    <definedName name="_xlnm.Print_Area" localSheetId="68">'M-6.03'!$A$1:$I$28</definedName>
    <definedName name="_xlnm.Print_Area" localSheetId="70">'M-6.04'!$A$1:$I$28</definedName>
    <definedName name="_xlnm.Print_Area" localSheetId="72">'M-6.06'!$A$1:$I$27</definedName>
    <definedName name="_xlnm.Print_Area" localSheetId="74">'M-6.10'!$A$1:$I$26</definedName>
    <definedName name="_xlnm.Print_Area" localSheetId="76">'M-6.11'!$A$1:$I$26</definedName>
    <definedName name="_xlnm.Print_Area" localSheetId="78">'M-6.12'!$A$1:$I$27</definedName>
    <definedName name="_xlnm.Print_Area" localSheetId="80">'M-6.13'!$A$1:$I$25</definedName>
    <definedName name="_xlnm.Print_Area" localSheetId="82">'M-7.01'!$A$1:$I$25</definedName>
    <definedName name="_xlnm.Print_Area" localSheetId="84">'M-7.02'!$A$1:$I$25</definedName>
    <definedName name="_xlnm.Print_Area" localSheetId="86">'M-7.03'!$A$1:$I$25</definedName>
    <definedName name="_xlnm.Print_Area" localSheetId="88">'M-8.01'!$A$1:$I$25</definedName>
    <definedName name="_xlnm.Print_Area" localSheetId="90">'M-8.02'!$A$1:$I$27</definedName>
    <definedName name="_xlnm.Print_Area" localSheetId="92">'M-8.03'!$A$1:$I$24</definedName>
    <definedName name="_xlnm.Print_Area" localSheetId="94">'M-8.04'!$A$1:$I$25</definedName>
    <definedName name="_xlnm.Print_Area" localSheetId="96">'M-8.05'!$A$1:$I$27</definedName>
    <definedName name="_xlnm.Print_Area" localSheetId="98">'M-8.06'!$A$1:$I$25</definedName>
    <definedName name="_xlnm.Print_Area" localSheetId="100">'M-9.01'!$A$1:$I$26</definedName>
    <definedName name="_xlnm.Print_Area" localSheetId="102">'M-9.02'!$A$1:$I$27</definedName>
    <definedName name="_xlnm.Print_Area" localSheetId="104">'M-9.03'!$A$1:$I$26</definedName>
    <definedName name="_xlnm.Print_Area" localSheetId="106">'M-9.05'!$A$1:$I$26</definedName>
    <definedName name="_xlnm.Print_Area" localSheetId="0">'PRESUPUESTO DE OBRA'!$A$1:$H$60</definedName>
    <definedName name="ARIAL" localSheetId="2">#REF!</definedName>
    <definedName name="ARIAL">#REF!</definedName>
    <definedName name="AUX_T" localSheetId="2">#REF!</definedName>
    <definedName name="AUX_T">#REF!</definedName>
    <definedName name="CeldaCodigoDestino">"'[GENERADOR DE APUS PRUEBA.xlsm]M-100'!$C$9!M-100"</definedName>
    <definedName name="DDS" localSheetId="2" hidden="1">#REF!</definedName>
    <definedName name="DDS" hidden="1">#REF!</definedName>
    <definedName name="DERF" localSheetId="2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FAC" localSheetId="2" hidden="1">#REF!</definedName>
    <definedName name="FAC" hidden="1">#REF!</definedName>
    <definedName name="fhg" localSheetId="2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" localSheetId="2">#REF!</definedName>
    <definedName name="FI">#REF!</definedName>
    <definedName name="GVHJH" localSheetId="2" hidden="1">#REF!</definedName>
    <definedName name="GVHJH" hidden="1">#REF!</definedName>
    <definedName name="hklñ" localSheetId="2" hidden="1">#REF!</definedName>
    <definedName name="hklñ" hidden="1">#REF!</definedName>
    <definedName name="I" localSheetId="2">#REF!</definedName>
    <definedName name="I">#REF!</definedName>
    <definedName name="KHGH" localSheetId="2" hidden="1">#REF!</definedName>
    <definedName name="KHGH" hidden="1">#REF!</definedName>
    <definedName name="M_INCREMENTO" localSheetId="2">#REF!</definedName>
    <definedName name="M_INCREMENTO">#REF!</definedName>
    <definedName name="nuevo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uevo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´L" localSheetId="2" hidden="1">#REF!</definedName>
    <definedName name="O´L" hidden="1">#REF!</definedName>
    <definedName name="PERSONAL" localSheetId="2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rs" localSheetId="2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RangoEquipo">OFFSET(#REF!,1,0,COUNTIF(#REF!,"?*"))</definedName>
    <definedName name="RangoMat">OFFSET(#REF!,1,0,COUNTIF(#REF!,"?*"))</definedName>
    <definedName name="RangoMO">OFFSET(#REF!,1,0,COUNTIF(#REF!,"?*"))</definedName>
    <definedName name="SMMLV" localSheetId="2">#REF!</definedName>
    <definedName name="SMMLV">#REF!</definedName>
    <definedName name="tadministracion">#REF!</definedName>
    <definedName name="timprevistos">#REF!</definedName>
    <definedName name="TITULO1">#REF!</definedName>
    <definedName name="TITULO2">#REF!</definedName>
    <definedName name="TITULO3">#REF!</definedName>
    <definedName name="TITULO4">#REF!</definedName>
    <definedName name="TITULO6">#REF!</definedName>
    <definedName name="TITULO7">#REF!</definedName>
    <definedName name="TITULO8">#REF!</definedName>
    <definedName name="TITULO9">#REF!</definedName>
    <definedName name="TRANSPORI" localSheetId="2" hidden="1">{#N/A,#N/A,TRUE,"INGENIERIA";#N/A,#N/A,TRUE,"COMPRAS";#N/A,#N/A,TRUE,"DIRECCION";#N/A,#N/A,TRUE,"RESUMEN"}</definedName>
    <definedName name="TRANSPORI" hidden="1">{#N/A,#N/A,TRUE,"INGENIERIA";#N/A,#N/A,TRUE,"COMPRAS";#N/A,#N/A,TRUE,"DIRECCION";#N/A,#N/A,TRUE,"RESUMEN"}</definedName>
    <definedName name="TRANSPORTE" localSheetId="2" hidden="1">{#N/A,#N/A,TRUE,"INGENIERIA";#N/A,#N/A,TRUE,"COMPRAS";#N/A,#N/A,TRUE,"DIRECCION";#N/A,#N/A,TRUE,"RESUMEN"}</definedName>
    <definedName name="TRANSPORTE" hidden="1">{#N/A,#N/A,TRUE,"INGENIERIA";#N/A,#N/A,TRUE,"COMPRAS";#N/A,#N/A,TRUE,"DIRECCION";#N/A,#N/A,TRUE,"RESUMEN"}</definedName>
    <definedName name="tutilidad">#REF!</definedName>
    <definedName name="U" localSheetId="2">#REF!</definedName>
    <definedName name="U">#REF!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julio24." localSheetId="2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Resumen." localSheetId="2" hidden="1">{#N/A,#N/A,FALSE,"Hoja1";#N/A,#N/A,FALSE,"Hoja2"}</definedName>
    <definedName name="wrn.Resumen." hidden="1">{#N/A,#N/A,FALSE,"Hoja1";#N/A,#N/A,FALSE,"Hoja2"}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5" i="1" l="1"/>
  <c r="E116" i="1"/>
  <c r="E117" i="1"/>
  <c r="E95" i="1"/>
  <c r="E96" i="1"/>
  <c r="E97" i="1"/>
  <c r="G28" i="50"/>
  <c r="G30" i="50" s="1"/>
  <c r="E22" i="50" s="1"/>
  <c r="G117" i="1"/>
  <c r="G116" i="1"/>
  <c r="G115" i="1"/>
  <c r="G95" i="1"/>
  <c r="G96" i="1"/>
  <c r="G97" i="1"/>
  <c r="B94" i="1"/>
  <c r="C94" i="1"/>
  <c r="D94" i="1"/>
  <c r="F94" i="1"/>
  <c r="H15" i="131"/>
  <c r="H20" i="131" s="1"/>
  <c r="H21" i="131" s="1"/>
  <c r="F14" i="131"/>
  <c r="C11" i="131"/>
  <c r="C10" i="131"/>
  <c r="C9" i="131"/>
  <c r="F7" i="131"/>
  <c r="G35" i="130"/>
  <c r="G36" i="130" s="1"/>
  <c r="G29" i="130"/>
  <c r="G28" i="130"/>
  <c r="G30" i="130" s="1"/>
  <c r="E22" i="130" s="1"/>
  <c r="G22" i="130" s="1"/>
  <c r="G24" i="130" s="1"/>
  <c r="G23" i="130"/>
  <c r="G17" i="130"/>
  <c r="G16" i="130"/>
  <c r="G15" i="130"/>
  <c r="H19" i="129"/>
  <c r="H20" i="129" s="1"/>
  <c r="H15" i="129"/>
  <c r="C11" i="129"/>
  <c r="F14" i="129" s="1"/>
  <c r="C10" i="129"/>
  <c r="C9" i="129"/>
  <c r="F7" i="129"/>
  <c r="G40" i="128"/>
  <c r="G39" i="128"/>
  <c r="G33" i="128"/>
  <c r="G32" i="128"/>
  <c r="E32" i="128"/>
  <c r="D32" i="128"/>
  <c r="C32" i="128"/>
  <c r="G26" i="128"/>
  <c r="E24" i="128"/>
  <c r="G24" i="128" s="1"/>
  <c r="D24" i="128"/>
  <c r="C24" i="128"/>
  <c r="G19" i="128"/>
  <c r="G18" i="128"/>
  <c r="G17" i="128"/>
  <c r="G16" i="128"/>
  <c r="G15" i="128"/>
  <c r="D15" i="128"/>
  <c r="H15" i="127"/>
  <c r="H18" i="127" s="1"/>
  <c r="H19" i="127" s="1"/>
  <c r="F14" i="127"/>
  <c r="C11" i="127"/>
  <c r="C10" i="127"/>
  <c r="C9" i="127"/>
  <c r="F7" i="127"/>
  <c r="G38" i="126"/>
  <c r="G39" i="126" s="1"/>
  <c r="G32" i="126"/>
  <c r="E31" i="126"/>
  <c r="G31" i="126" s="1"/>
  <c r="D31" i="126"/>
  <c r="C31" i="126"/>
  <c r="G25" i="126"/>
  <c r="E23" i="126"/>
  <c r="G23" i="126" s="1"/>
  <c r="D23" i="126"/>
  <c r="C23" i="126"/>
  <c r="G18" i="126"/>
  <c r="G17" i="126"/>
  <c r="D17" i="126"/>
  <c r="C17" i="126"/>
  <c r="G16" i="126"/>
  <c r="C16" i="126"/>
  <c r="C15" i="128" s="1"/>
  <c r="G15" i="126"/>
  <c r="C15" i="126"/>
  <c r="H19" i="125"/>
  <c r="H18" i="125"/>
  <c r="H15" i="125"/>
  <c r="C11" i="125"/>
  <c r="F14" i="125" s="1"/>
  <c r="C10" i="125"/>
  <c r="C9" i="125"/>
  <c r="F7" i="125"/>
  <c r="G39" i="124"/>
  <c r="G38" i="124"/>
  <c r="G32" i="124"/>
  <c r="G31" i="124"/>
  <c r="G26" i="124"/>
  <c r="G25" i="124"/>
  <c r="G19" i="124"/>
  <c r="G18" i="124"/>
  <c r="G17" i="124"/>
  <c r="F17" i="124"/>
  <c r="G16" i="124"/>
  <c r="F15" i="124"/>
  <c r="G15" i="124" s="1"/>
  <c r="G20" i="124" s="1"/>
  <c r="H18" i="123"/>
  <c r="H19" i="123" s="1"/>
  <c r="H15" i="123"/>
  <c r="C11" i="123"/>
  <c r="F14" i="123" s="1"/>
  <c r="C10" i="123"/>
  <c r="C9" i="123"/>
  <c r="F7" i="123"/>
  <c r="G38" i="122"/>
  <c r="G37" i="122"/>
  <c r="G31" i="122"/>
  <c r="G25" i="122"/>
  <c r="E24" i="122"/>
  <c r="G24" i="122" s="1"/>
  <c r="D24" i="122"/>
  <c r="C24" i="122"/>
  <c r="E22" i="122"/>
  <c r="G22" i="122" s="1"/>
  <c r="D22" i="122"/>
  <c r="C22" i="122"/>
  <c r="G17" i="122"/>
  <c r="G16" i="122"/>
  <c r="E15" i="122"/>
  <c r="G15" i="122" s="1"/>
  <c r="G18" i="122" s="1"/>
  <c r="D15" i="122"/>
  <c r="C15" i="122"/>
  <c r="H18" i="121"/>
  <c r="H19" i="121" s="1"/>
  <c r="H15" i="121"/>
  <c r="C11" i="121"/>
  <c r="F14" i="121" s="1"/>
  <c r="C10" i="121"/>
  <c r="C9" i="121"/>
  <c r="F7" i="121"/>
  <c r="G38" i="120"/>
  <c r="G37" i="120"/>
  <c r="G31" i="120"/>
  <c r="G25" i="120"/>
  <c r="E24" i="120"/>
  <c r="G24" i="120" s="1"/>
  <c r="D24" i="120"/>
  <c r="C24" i="120"/>
  <c r="E22" i="120"/>
  <c r="G22" i="120" s="1"/>
  <c r="D22" i="120"/>
  <c r="C22" i="120"/>
  <c r="G17" i="120"/>
  <c r="G16" i="120"/>
  <c r="G15" i="120"/>
  <c r="G18" i="120" s="1"/>
  <c r="E15" i="120"/>
  <c r="D15" i="120"/>
  <c r="C15" i="120"/>
  <c r="H18" i="119"/>
  <c r="H19" i="119" s="1"/>
  <c r="H15" i="119"/>
  <c r="C11" i="119"/>
  <c r="F14" i="119" s="1"/>
  <c r="C10" i="119"/>
  <c r="C9" i="119"/>
  <c r="F7" i="119"/>
  <c r="G39" i="118"/>
  <c r="G38" i="118"/>
  <c r="G32" i="118"/>
  <c r="G31" i="118"/>
  <c r="G33" i="118" s="1"/>
  <c r="E24" i="118" s="1"/>
  <c r="G24" i="118" s="1"/>
  <c r="G27" i="118" s="1"/>
  <c r="G26" i="118"/>
  <c r="G25" i="118"/>
  <c r="G19" i="118"/>
  <c r="G18" i="118"/>
  <c r="G17" i="118"/>
  <c r="G16" i="118"/>
  <c r="G15" i="118"/>
  <c r="H19" i="117"/>
  <c r="H18" i="117"/>
  <c r="H15" i="117"/>
  <c r="C11" i="117"/>
  <c r="F14" i="117" s="1"/>
  <c r="C10" i="117"/>
  <c r="C9" i="117"/>
  <c r="F7" i="117"/>
  <c r="G39" i="116"/>
  <c r="G38" i="116"/>
  <c r="G32" i="116"/>
  <c r="G33" i="116" s="1"/>
  <c r="G31" i="116"/>
  <c r="G26" i="116"/>
  <c r="G25" i="116"/>
  <c r="G19" i="116"/>
  <c r="G18" i="116"/>
  <c r="G17" i="116"/>
  <c r="F17" i="116"/>
  <c r="G16" i="116"/>
  <c r="G15" i="116"/>
  <c r="H15" i="115"/>
  <c r="H18" i="115" s="1"/>
  <c r="H19" i="115" s="1"/>
  <c r="C11" i="115"/>
  <c r="F14" i="115" s="1"/>
  <c r="C10" i="115"/>
  <c r="C9" i="115"/>
  <c r="F7" i="115"/>
  <c r="G35" i="114"/>
  <c r="G36" i="114" s="1"/>
  <c r="G29" i="114"/>
  <c r="G28" i="114"/>
  <c r="G30" i="114" s="1"/>
  <c r="E22" i="114" s="1"/>
  <c r="G22" i="114" s="1"/>
  <c r="G24" i="114" s="1"/>
  <c r="G23" i="114"/>
  <c r="G17" i="114"/>
  <c r="G16" i="114"/>
  <c r="G15" i="114"/>
  <c r="H15" i="113"/>
  <c r="H18" i="113" s="1"/>
  <c r="H19" i="113" s="1"/>
  <c r="F14" i="113"/>
  <c r="C11" i="113"/>
  <c r="C10" i="113"/>
  <c r="C9" i="113"/>
  <c r="F7" i="113"/>
  <c r="G36" i="112"/>
  <c r="G37" i="112" s="1"/>
  <c r="G30" i="112"/>
  <c r="G29" i="112"/>
  <c r="G31" i="112" s="1"/>
  <c r="G24" i="112"/>
  <c r="G23" i="112"/>
  <c r="G22" i="112"/>
  <c r="G17" i="112"/>
  <c r="G16" i="112"/>
  <c r="G15" i="112"/>
  <c r="H15" i="111"/>
  <c r="H19" i="111" s="1"/>
  <c r="H20" i="111" s="1"/>
  <c r="F14" i="111"/>
  <c r="C11" i="111"/>
  <c r="C10" i="111"/>
  <c r="C9" i="111"/>
  <c r="F7" i="111"/>
  <c r="G36" i="110"/>
  <c r="G37" i="110" s="1"/>
  <c r="G30" i="110"/>
  <c r="G29" i="110"/>
  <c r="G31" i="110" s="1"/>
  <c r="G24" i="110"/>
  <c r="G23" i="110"/>
  <c r="G22" i="110"/>
  <c r="G17" i="110"/>
  <c r="G16" i="110"/>
  <c r="G18" i="110" s="1"/>
  <c r="G15" i="110"/>
  <c r="F15" i="109"/>
  <c r="H15" i="109" s="1"/>
  <c r="H31" i="109" s="1"/>
  <c r="H32" i="109" s="1"/>
  <c r="C11" i="109"/>
  <c r="F14" i="109" s="1"/>
  <c r="C10" i="109"/>
  <c r="C9" i="109"/>
  <c r="F7" i="109"/>
  <c r="G34" i="108"/>
  <c r="G35" i="108" s="1"/>
  <c r="G28" i="108"/>
  <c r="G27" i="108"/>
  <c r="G29" i="108" s="1"/>
  <c r="G23" i="108"/>
  <c r="G22" i="108"/>
  <c r="G21" i="108"/>
  <c r="G16" i="108"/>
  <c r="G17" i="108" s="1"/>
  <c r="G15" i="108"/>
  <c r="H15" i="107"/>
  <c r="H19" i="107" s="1"/>
  <c r="H20" i="107" s="1"/>
  <c r="C11" i="107"/>
  <c r="F14" i="107" s="1"/>
  <c r="C10" i="107"/>
  <c r="C9" i="107"/>
  <c r="F7" i="107"/>
  <c r="G34" i="106"/>
  <c r="G35" i="106" s="1"/>
  <c r="G28" i="106"/>
  <c r="G29" i="106" s="1"/>
  <c r="G27" i="106"/>
  <c r="G22" i="106"/>
  <c r="G21" i="106"/>
  <c r="G23" i="106" s="1"/>
  <c r="G17" i="106"/>
  <c r="G16" i="106"/>
  <c r="G15" i="106"/>
  <c r="F15" i="105"/>
  <c r="H15" i="105" s="1"/>
  <c r="H19" i="105" s="1"/>
  <c r="H20" i="105" s="1"/>
  <c r="C11" i="105"/>
  <c r="F14" i="105" s="1"/>
  <c r="C10" i="105"/>
  <c r="C9" i="105"/>
  <c r="F7" i="105"/>
  <c r="G35" i="104"/>
  <c r="G29" i="104"/>
  <c r="G23" i="104"/>
  <c r="G17" i="104"/>
  <c r="F16" i="103"/>
  <c r="H16" i="103" s="1"/>
  <c r="F15" i="103"/>
  <c r="H15" i="103" s="1"/>
  <c r="H20" i="103" s="1"/>
  <c r="H21" i="103" s="1"/>
  <c r="C11" i="103"/>
  <c r="F14" i="103" s="1"/>
  <c r="C10" i="103"/>
  <c r="C9" i="103"/>
  <c r="F7" i="103"/>
  <c r="G35" i="102"/>
  <c r="G29" i="102"/>
  <c r="G23" i="102"/>
  <c r="G17" i="102"/>
  <c r="H19" i="101"/>
  <c r="H20" i="101" s="1"/>
  <c r="H15" i="101"/>
  <c r="C11" i="101"/>
  <c r="F14" i="101" s="1"/>
  <c r="C10" i="101"/>
  <c r="C9" i="101"/>
  <c r="F7" i="101"/>
  <c r="G35" i="100"/>
  <c r="G29" i="100"/>
  <c r="G23" i="100"/>
  <c r="G17" i="100"/>
  <c r="H19" i="99"/>
  <c r="F15" i="99"/>
  <c r="H15" i="99" s="1"/>
  <c r="H18" i="99" s="1"/>
  <c r="F14" i="99"/>
  <c r="C11" i="99"/>
  <c r="C10" i="99"/>
  <c r="C9" i="99"/>
  <c r="F7" i="99"/>
  <c r="G38" i="98"/>
  <c r="G39" i="98" s="1"/>
  <c r="G33" i="98"/>
  <c r="E25" i="98" s="1"/>
  <c r="G25" i="98" s="1"/>
  <c r="G27" i="98" s="1"/>
  <c r="G32" i="98"/>
  <c r="G31" i="98"/>
  <c r="G26" i="98"/>
  <c r="G20" i="98"/>
  <c r="G19" i="98"/>
  <c r="G18" i="98"/>
  <c r="G17" i="98"/>
  <c r="G16" i="98"/>
  <c r="C16" i="98"/>
  <c r="G15" i="98"/>
  <c r="C15" i="98"/>
  <c r="H21" i="97"/>
  <c r="H20" i="97"/>
  <c r="H15" i="97"/>
  <c r="C11" i="97"/>
  <c r="F14" i="97" s="1"/>
  <c r="C10" i="97"/>
  <c r="C9" i="97"/>
  <c r="F7" i="97"/>
  <c r="G57" i="96"/>
  <c r="G45" i="96"/>
  <c r="G33" i="96"/>
  <c r="F15" i="95"/>
  <c r="H15" i="95" s="1"/>
  <c r="H18" i="95" s="1"/>
  <c r="H19" i="95" s="1"/>
  <c r="C11" i="95"/>
  <c r="F14" i="95" s="1"/>
  <c r="C10" i="95"/>
  <c r="C9" i="95"/>
  <c r="F7" i="95"/>
  <c r="G36" i="94"/>
  <c r="G37" i="94" s="1"/>
  <c r="G30" i="94"/>
  <c r="G29" i="94"/>
  <c r="G31" i="94" s="1"/>
  <c r="E23" i="94" s="1"/>
  <c r="G23" i="94" s="1"/>
  <c r="G25" i="94" s="1"/>
  <c r="G24" i="94"/>
  <c r="G18" i="94"/>
  <c r="G17" i="94"/>
  <c r="C17" i="94"/>
  <c r="G16" i="94"/>
  <c r="G15" i="94"/>
  <c r="C15" i="94"/>
  <c r="F15" i="93"/>
  <c r="H15" i="93" s="1"/>
  <c r="H17" i="93" s="1"/>
  <c r="H18" i="93" s="1"/>
  <c r="C11" i="93"/>
  <c r="F14" i="93" s="1"/>
  <c r="C10" i="93"/>
  <c r="C9" i="93"/>
  <c r="F7" i="93"/>
  <c r="G39" i="92"/>
  <c r="G40" i="92" s="1"/>
  <c r="G33" i="92"/>
  <c r="G32" i="92"/>
  <c r="G31" i="92"/>
  <c r="G26" i="92"/>
  <c r="G20" i="92"/>
  <c r="G19" i="92"/>
  <c r="C19" i="92"/>
  <c r="G18" i="92"/>
  <c r="C18" i="92"/>
  <c r="G17" i="92"/>
  <c r="C17" i="92"/>
  <c r="G16" i="92"/>
  <c r="C16" i="92"/>
  <c r="G15" i="92"/>
  <c r="C15" i="92"/>
  <c r="H20" i="91"/>
  <c r="H21" i="91" s="1"/>
  <c r="F15" i="91"/>
  <c r="H15" i="91" s="1"/>
  <c r="C11" i="91"/>
  <c r="F14" i="91" s="1"/>
  <c r="C10" i="91"/>
  <c r="C9" i="91"/>
  <c r="F7" i="91"/>
  <c r="G40" i="90"/>
  <c r="G41" i="90" s="1"/>
  <c r="G34" i="90"/>
  <c r="G33" i="90"/>
  <c r="G32" i="90"/>
  <c r="G27" i="90"/>
  <c r="G20" i="90"/>
  <c r="G19" i="90"/>
  <c r="C19" i="90"/>
  <c r="G18" i="90"/>
  <c r="C18" i="90"/>
  <c r="G17" i="90"/>
  <c r="C17" i="90"/>
  <c r="G16" i="90"/>
  <c r="C16" i="90"/>
  <c r="G15" i="90"/>
  <c r="C15" i="90"/>
  <c r="H18" i="89"/>
  <c r="H19" i="89" s="1"/>
  <c r="H15" i="89"/>
  <c r="F14" i="89"/>
  <c r="C11" i="89"/>
  <c r="C10" i="89"/>
  <c r="C9" i="89"/>
  <c r="F7" i="89"/>
  <c r="G36" i="88"/>
  <c r="G35" i="88"/>
  <c r="G29" i="88"/>
  <c r="G28" i="88"/>
  <c r="G30" i="88" s="1"/>
  <c r="E22" i="88" s="1"/>
  <c r="G22" i="88" s="1"/>
  <c r="G24" i="88" s="1"/>
  <c r="G23" i="88"/>
  <c r="G17" i="88"/>
  <c r="G16" i="88"/>
  <c r="G15" i="88"/>
  <c r="G18" i="88" s="1"/>
  <c r="C15" i="88"/>
  <c r="H15" i="87"/>
  <c r="H18" i="87" s="1"/>
  <c r="H19" i="87" s="1"/>
  <c r="C11" i="87"/>
  <c r="F14" i="87" s="1"/>
  <c r="C10" i="87"/>
  <c r="C9" i="87"/>
  <c r="F7" i="87"/>
  <c r="G35" i="86"/>
  <c r="G36" i="86" s="1"/>
  <c r="G29" i="86"/>
  <c r="G28" i="86"/>
  <c r="G30" i="86" s="1"/>
  <c r="E22" i="86" s="1"/>
  <c r="G22" i="86" s="1"/>
  <c r="G24" i="86"/>
  <c r="G23" i="86"/>
  <c r="G17" i="86"/>
  <c r="G16" i="86"/>
  <c r="G15" i="86"/>
  <c r="C15" i="86"/>
  <c r="H18" i="85"/>
  <c r="H19" i="85" s="1"/>
  <c r="H16" i="85"/>
  <c r="H15" i="85"/>
  <c r="C11" i="85"/>
  <c r="F14" i="85" s="1"/>
  <c r="C10" i="85"/>
  <c r="C9" i="85"/>
  <c r="F7" i="85"/>
  <c r="G35" i="84"/>
  <c r="G36" i="84" s="1"/>
  <c r="G29" i="84"/>
  <c r="E28" i="84"/>
  <c r="G28" i="84" s="1"/>
  <c r="G30" i="84" s="1"/>
  <c r="E22" i="84" s="1"/>
  <c r="G22" i="84" s="1"/>
  <c r="G24" i="84" s="1"/>
  <c r="D28" i="84"/>
  <c r="C28" i="84"/>
  <c r="G23" i="84"/>
  <c r="G17" i="84"/>
  <c r="G16" i="84"/>
  <c r="C16" i="84"/>
  <c r="B66" i="2" s="1"/>
  <c r="G15" i="84"/>
  <c r="C15" i="84"/>
  <c r="H18" i="83"/>
  <c r="H19" i="83" s="1"/>
  <c r="H15" i="83"/>
  <c r="F14" i="83"/>
  <c r="C11" i="83"/>
  <c r="C10" i="83"/>
  <c r="C9" i="83"/>
  <c r="F7" i="83"/>
  <c r="G36" i="82"/>
  <c r="G35" i="82"/>
  <c r="G29" i="82"/>
  <c r="G28" i="82"/>
  <c r="G30" i="82" s="1"/>
  <c r="E22" i="82" s="1"/>
  <c r="G22" i="82" s="1"/>
  <c r="G24" i="82" s="1"/>
  <c r="D28" i="82"/>
  <c r="C28" i="82"/>
  <c r="G23" i="82"/>
  <c r="G17" i="82"/>
  <c r="G16" i="82"/>
  <c r="C16" i="82"/>
  <c r="G15" i="82"/>
  <c r="G18" i="82" s="1"/>
  <c r="C15" i="82"/>
  <c r="H15" i="81"/>
  <c r="H18" i="81" s="1"/>
  <c r="H19" i="81" s="1"/>
  <c r="C11" i="81"/>
  <c r="F14" i="81" s="1"/>
  <c r="C10" i="81"/>
  <c r="C9" i="81"/>
  <c r="F7" i="81"/>
  <c r="G45" i="80"/>
  <c r="G46" i="80" s="1"/>
  <c r="G39" i="80"/>
  <c r="G38" i="80"/>
  <c r="G37" i="80"/>
  <c r="G40" i="80" s="1"/>
  <c r="E27" i="80" s="1"/>
  <c r="G27" i="80" s="1"/>
  <c r="G32" i="80"/>
  <c r="G31" i="80"/>
  <c r="G30" i="80"/>
  <c r="G29" i="80"/>
  <c r="G28" i="80"/>
  <c r="G22" i="80"/>
  <c r="G21" i="80"/>
  <c r="G20" i="80"/>
  <c r="G19" i="80"/>
  <c r="G18" i="80"/>
  <c r="G17" i="80"/>
  <c r="G16" i="80"/>
  <c r="G15" i="80"/>
  <c r="H20" i="79"/>
  <c r="H21" i="79" s="1"/>
  <c r="H17" i="79"/>
  <c r="H16" i="79"/>
  <c r="H15" i="79"/>
  <c r="F14" i="79"/>
  <c r="C11" i="79"/>
  <c r="C10" i="79"/>
  <c r="C9" i="79"/>
  <c r="F7" i="79"/>
  <c r="G44" i="78"/>
  <c r="G43" i="78"/>
  <c r="G37" i="78"/>
  <c r="G36" i="78"/>
  <c r="G35" i="78"/>
  <c r="G38" i="78" s="1"/>
  <c r="E25" i="78" s="1"/>
  <c r="G25" i="78" s="1"/>
  <c r="G30" i="78"/>
  <c r="G29" i="78"/>
  <c r="G28" i="78"/>
  <c r="G27" i="78"/>
  <c r="G26" i="78"/>
  <c r="G20" i="78"/>
  <c r="G19" i="78"/>
  <c r="G18" i="78"/>
  <c r="G17" i="78"/>
  <c r="G16" i="78"/>
  <c r="G15" i="78"/>
  <c r="H19" i="77"/>
  <c r="H20" i="77" s="1"/>
  <c r="H15" i="77"/>
  <c r="F14" i="77"/>
  <c r="C11" i="77"/>
  <c r="C10" i="77"/>
  <c r="C9" i="77"/>
  <c r="F7" i="77"/>
  <c r="G44" i="76"/>
  <c r="G43" i="76"/>
  <c r="G37" i="76"/>
  <c r="G36" i="76"/>
  <c r="G35" i="76"/>
  <c r="G30" i="76"/>
  <c r="G29" i="76"/>
  <c r="G28" i="76"/>
  <c r="G27" i="76"/>
  <c r="G26" i="76"/>
  <c r="G20" i="76"/>
  <c r="G19" i="76"/>
  <c r="G18" i="76"/>
  <c r="G17" i="76"/>
  <c r="G16" i="76"/>
  <c r="G15" i="76"/>
  <c r="H15" i="75"/>
  <c r="H19" i="75" s="1"/>
  <c r="H20" i="75" s="1"/>
  <c r="F14" i="75"/>
  <c r="C11" i="75"/>
  <c r="C10" i="75"/>
  <c r="C9" i="75"/>
  <c r="F7" i="75"/>
  <c r="G38" i="74"/>
  <c r="G37" i="74"/>
  <c r="G31" i="74"/>
  <c r="G30" i="74"/>
  <c r="G32" i="74" s="1"/>
  <c r="E22" i="74" s="1"/>
  <c r="G22" i="74" s="1"/>
  <c r="D30" i="74"/>
  <c r="C30" i="74"/>
  <c r="G25" i="74"/>
  <c r="G24" i="74"/>
  <c r="G23" i="74"/>
  <c r="G17" i="74"/>
  <c r="G16" i="74"/>
  <c r="G15" i="74"/>
  <c r="G18" i="74" s="1"/>
  <c r="H16" i="73"/>
  <c r="H15" i="73"/>
  <c r="H20" i="73" s="1"/>
  <c r="H21" i="73" s="1"/>
  <c r="F14" i="73"/>
  <c r="C11" i="73"/>
  <c r="C10" i="73"/>
  <c r="C9" i="73"/>
  <c r="F7" i="73"/>
  <c r="G38" i="72"/>
  <c r="G37" i="72"/>
  <c r="G31" i="72"/>
  <c r="G30" i="72"/>
  <c r="G32" i="72" s="1"/>
  <c r="E22" i="72" s="1"/>
  <c r="G22" i="72" s="1"/>
  <c r="G25" i="72"/>
  <c r="G24" i="72"/>
  <c r="G23" i="72"/>
  <c r="G17" i="72"/>
  <c r="G16" i="72"/>
  <c r="G15" i="72"/>
  <c r="H16" i="71"/>
  <c r="H15" i="71"/>
  <c r="H21" i="71" s="1"/>
  <c r="H22" i="71" s="1"/>
  <c r="C11" i="71"/>
  <c r="F14" i="71" s="1"/>
  <c r="C10" i="71"/>
  <c r="C9" i="71"/>
  <c r="F7" i="71"/>
  <c r="G35" i="70"/>
  <c r="G36" i="70" s="1"/>
  <c r="G29" i="70"/>
  <c r="G28" i="70"/>
  <c r="G30" i="70" s="1"/>
  <c r="E22" i="70" s="1"/>
  <c r="G22" i="70" s="1"/>
  <c r="G24" i="70" s="1"/>
  <c r="G23" i="70"/>
  <c r="G17" i="70"/>
  <c r="G16" i="70"/>
  <c r="F15" i="70"/>
  <c r="G15" i="70" s="1"/>
  <c r="H15" i="69"/>
  <c r="H21" i="69" s="1"/>
  <c r="H22" i="69" s="1"/>
  <c r="F14" i="69"/>
  <c r="C11" i="69"/>
  <c r="C10" i="69"/>
  <c r="C9" i="69"/>
  <c r="F7" i="69"/>
  <c r="G35" i="68"/>
  <c r="G36" i="68" s="1"/>
  <c r="G29" i="68"/>
  <c r="G28" i="68"/>
  <c r="G30" i="68" s="1"/>
  <c r="E22" i="68" s="1"/>
  <c r="G22" i="68" s="1"/>
  <c r="G24" i="68" s="1"/>
  <c r="G23" i="68"/>
  <c r="G17" i="68"/>
  <c r="G16" i="68"/>
  <c r="G15" i="68"/>
  <c r="H19" i="67"/>
  <c r="H20" i="67" s="1"/>
  <c r="H15" i="67"/>
  <c r="C11" i="67"/>
  <c r="F14" i="67" s="1"/>
  <c r="C10" i="67"/>
  <c r="C9" i="67"/>
  <c r="F7" i="67"/>
  <c r="G34" i="66"/>
  <c r="G35" i="66" s="1"/>
  <c r="G28" i="66"/>
  <c r="G27" i="66"/>
  <c r="G22" i="66"/>
  <c r="G17" i="66"/>
  <c r="G16" i="66"/>
  <c r="G15" i="66"/>
  <c r="H15" i="65"/>
  <c r="H19" i="65" s="1"/>
  <c r="H20" i="65" s="1"/>
  <c r="F14" i="65"/>
  <c r="C11" i="65"/>
  <c r="C10" i="65"/>
  <c r="C9" i="65"/>
  <c r="F7" i="65"/>
  <c r="G34" i="64"/>
  <c r="G35" i="64" s="1"/>
  <c r="G28" i="64"/>
  <c r="G27" i="64"/>
  <c r="G29" i="64" s="1"/>
  <c r="E21" i="64" s="1"/>
  <c r="G21" i="64" s="1"/>
  <c r="G23" i="64" s="1"/>
  <c r="G22" i="64"/>
  <c r="G16" i="64"/>
  <c r="G15" i="64"/>
  <c r="G17" i="64" s="1"/>
  <c r="H15" i="63"/>
  <c r="H18" i="63" s="1"/>
  <c r="H19" i="63" s="1"/>
  <c r="F15" i="63"/>
  <c r="C11" i="63"/>
  <c r="F14" i="63" s="1"/>
  <c r="C10" i="63"/>
  <c r="C9" i="63"/>
  <c r="F7" i="63"/>
  <c r="G37" i="62"/>
  <c r="G36" i="62"/>
  <c r="G30" i="62"/>
  <c r="G24" i="62"/>
  <c r="G23" i="62"/>
  <c r="G17" i="62"/>
  <c r="G16" i="62"/>
  <c r="G15" i="62"/>
  <c r="H15" i="61"/>
  <c r="H20" i="61" s="1"/>
  <c r="H21" i="61" s="1"/>
  <c r="F14" i="61"/>
  <c r="C11" i="61"/>
  <c r="C10" i="61"/>
  <c r="C9" i="61"/>
  <c r="F7" i="61"/>
  <c r="G37" i="60"/>
  <c r="G38" i="60" s="1"/>
  <c r="G31" i="60"/>
  <c r="G30" i="60"/>
  <c r="G32" i="60" s="1"/>
  <c r="E24" i="60" s="1"/>
  <c r="G24" i="60" s="1"/>
  <c r="G25" i="60"/>
  <c r="G19" i="60"/>
  <c r="G18" i="60"/>
  <c r="G17" i="60"/>
  <c r="G16" i="60"/>
  <c r="G15" i="60"/>
  <c r="F15" i="59"/>
  <c r="H15" i="59" s="1"/>
  <c r="H20" i="59" s="1"/>
  <c r="H21" i="59" s="1"/>
  <c r="D15" i="59"/>
  <c r="C15" i="59"/>
  <c r="C11" i="59"/>
  <c r="F14" i="59" s="1"/>
  <c r="C10" i="59"/>
  <c r="C9" i="59"/>
  <c r="F7" i="59"/>
  <c r="G37" i="58"/>
  <c r="G38" i="58" s="1"/>
  <c r="G31" i="58"/>
  <c r="G32" i="58" s="1"/>
  <c r="E23" i="58" s="1"/>
  <c r="G23" i="58" s="1"/>
  <c r="G30" i="58"/>
  <c r="G25" i="58"/>
  <c r="G24" i="58"/>
  <c r="G18" i="58"/>
  <c r="G17" i="58"/>
  <c r="G16" i="58"/>
  <c r="G15" i="58"/>
  <c r="H15" i="57"/>
  <c r="H20" i="57" s="1"/>
  <c r="H21" i="57" s="1"/>
  <c r="C11" i="57"/>
  <c r="F14" i="57" s="1"/>
  <c r="C10" i="57"/>
  <c r="C9" i="57"/>
  <c r="F7" i="57"/>
  <c r="G36" i="56"/>
  <c r="G35" i="56"/>
  <c r="G29" i="56"/>
  <c r="G28" i="56"/>
  <c r="G23" i="56"/>
  <c r="G17" i="56"/>
  <c r="G18" i="56" s="1"/>
  <c r="G16" i="56"/>
  <c r="G15" i="56"/>
  <c r="H18" i="55"/>
  <c r="H17" i="55"/>
  <c r="F16" i="55"/>
  <c r="H16" i="55" s="1"/>
  <c r="H21" i="55" s="1"/>
  <c r="H22" i="55" s="1"/>
  <c r="C11" i="55"/>
  <c r="F14" i="55" s="1"/>
  <c r="C10" i="55"/>
  <c r="C9" i="55"/>
  <c r="F7" i="55"/>
  <c r="G37" i="54"/>
  <c r="G36" i="54"/>
  <c r="G30" i="54"/>
  <c r="G28" i="54"/>
  <c r="G23" i="54"/>
  <c r="G17" i="54"/>
  <c r="G16" i="54"/>
  <c r="G15" i="54"/>
  <c r="F22" i="53"/>
  <c r="H22" i="53" s="1"/>
  <c r="F21" i="53"/>
  <c r="H21" i="53" s="1"/>
  <c r="F19" i="53"/>
  <c r="H19" i="53" s="1"/>
  <c r="F18" i="53"/>
  <c r="H18" i="53" s="1"/>
  <c r="F17" i="53"/>
  <c r="H17" i="53" s="1"/>
  <c r="F16" i="53"/>
  <c r="H16" i="53" s="1"/>
  <c r="C11" i="53"/>
  <c r="F14" i="53" s="1"/>
  <c r="C10" i="53"/>
  <c r="C9" i="53"/>
  <c r="F7" i="53"/>
  <c r="G37" i="52"/>
  <c r="G38" i="52" s="1"/>
  <c r="G31" i="52"/>
  <c r="G30" i="52"/>
  <c r="G25" i="52"/>
  <c r="G19" i="52"/>
  <c r="G18" i="52"/>
  <c r="G17" i="52"/>
  <c r="D16" i="52"/>
  <c r="C16" i="52"/>
  <c r="G15" i="52"/>
  <c r="H15" i="51"/>
  <c r="H21" i="51" s="1"/>
  <c r="H22" i="51" s="1"/>
  <c r="F15" i="51"/>
  <c r="F14" i="51"/>
  <c r="C11" i="51"/>
  <c r="C10" i="51"/>
  <c r="C9" i="51"/>
  <c r="F7" i="51"/>
  <c r="G36" i="50"/>
  <c r="G35" i="50"/>
  <c r="G29" i="50"/>
  <c r="G23" i="50"/>
  <c r="G17" i="50"/>
  <c r="G16" i="50"/>
  <c r="G15" i="50"/>
  <c r="G18" i="50" s="1"/>
  <c r="H15" i="49"/>
  <c r="H22" i="49" s="1"/>
  <c r="H23" i="49" s="1"/>
  <c r="E30" i="2" s="1"/>
  <c r="F15" i="49"/>
  <c r="C11" i="49"/>
  <c r="F14" i="49" s="1"/>
  <c r="C10" i="49"/>
  <c r="C9" i="49"/>
  <c r="F7" i="49"/>
  <c r="G37" i="48"/>
  <c r="G36" i="48"/>
  <c r="G30" i="48"/>
  <c r="G29" i="48"/>
  <c r="G24" i="48"/>
  <c r="G18" i="48"/>
  <c r="G17" i="48"/>
  <c r="G16" i="48"/>
  <c r="G15" i="48"/>
  <c r="G19" i="48" s="1"/>
  <c r="H16" i="47"/>
  <c r="H23" i="47" s="1"/>
  <c r="H24" i="47" s="1"/>
  <c r="F16" i="47"/>
  <c r="C11" i="47"/>
  <c r="F14" i="47" s="1"/>
  <c r="C10" i="47"/>
  <c r="C9" i="47"/>
  <c r="F7" i="47"/>
  <c r="G36" i="46"/>
  <c r="G35" i="46"/>
  <c r="G29" i="46"/>
  <c r="G28" i="46"/>
  <c r="G30" i="46" s="1"/>
  <c r="E21" i="46" s="1"/>
  <c r="G21" i="46" s="1"/>
  <c r="G23" i="46"/>
  <c r="G22" i="46"/>
  <c r="G16" i="46"/>
  <c r="G15" i="46"/>
  <c r="F17" i="45"/>
  <c r="H17" i="45" s="1"/>
  <c r="H16" i="45"/>
  <c r="F16" i="45"/>
  <c r="C11" i="45"/>
  <c r="F14" i="45" s="1"/>
  <c r="C10" i="45"/>
  <c r="C9" i="45"/>
  <c r="F7" i="45"/>
  <c r="G37" i="44"/>
  <c r="G36" i="44"/>
  <c r="G30" i="44"/>
  <c r="G29" i="44"/>
  <c r="G31" i="44" s="1"/>
  <c r="E23" i="44" s="1"/>
  <c r="G23" i="44" s="1"/>
  <c r="G25" i="44" s="1"/>
  <c r="G24" i="44"/>
  <c r="G18" i="44"/>
  <c r="G17" i="44"/>
  <c r="G16" i="44"/>
  <c r="G15" i="44"/>
  <c r="H21" i="43"/>
  <c r="F21" i="43"/>
  <c r="F20" i="43"/>
  <c r="H20" i="43" s="1"/>
  <c r="H19" i="43"/>
  <c r="F19" i="43"/>
  <c r="F18" i="43"/>
  <c r="H18" i="43" s="1"/>
  <c r="H17" i="43"/>
  <c r="F17" i="43"/>
  <c r="F16" i="43"/>
  <c r="H16" i="43" s="1"/>
  <c r="F14" i="43"/>
  <c r="C11" i="43"/>
  <c r="C10" i="43"/>
  <c r="C9" i="43"/>
  <c r="F7" i="43"/>
  <c r="G35" i="42"/>
  <c r="G36" i="42" s="1"/>
  <c r="G29" i="42"/>
  <c r="G28" i="42"/>
  <c r="G30" i="42" s="1"/>
  <c r="G23" i="42"/>
  <c r="G17" i="42"/>
  <c r="G16" i="42"/>
  <c r="G15" i="42"/>
  <c r="G18" i="42" s="1"/>
  <c r="H19" i="41"/>
  <c r="F19" i="41"/>
  <c r="F17" i="41"/>
  <c r="H17" i="41" s="1"/>
  <c r="H16" i="41"/>
  <c r="F16" i="41"/>
  <c r="C11" i="41"/>
  <c r="F14" i="41" s="1"/>
  <c r="C10" i="41"/>
  <c r="C9" i="41"/>
  <c r="F7" i="41"/>
  <c r="G36" i="40"/>
  <c r="G35" i="40"/>
  <c r="G29" i="40"/>
  <c r="G28" i="40"/>
  <c r="G30" i="40" s="1"/>
  <c r="G21" i="40" s="1"/>
  <c r="G23" i="40"/>
  <c r="G22" i="40"/>
  <c r="G16" i="40"/>
  <c r="G17" i="40" s="1"/>
  <c r="H24" i="39"/>
  <c r="F24" i="39"/>
  <c r="F23" i="39"/>
  <c r="H23" i="39" s="1"/>
  <c r="F20" i="39"/>
  <c r="H20" i="39" s="1"/>
  <c r="H26" i="39" s="1"/>
  <c r="H27" i="39" s="1"/>
  <c r="F18" i="39"/>
  <c r="F16" i="39"/>
  <c r="C11" i="39"/>
  <c r="F14" i="39" s="1"/>
  <c r="C10" i="39"/>
  <c r="C9" i="39"/>
  <c r="F7" i="39"/>
  <c r="G34" i="38"/>
  <c r="G35" i="38" s="1"/>
  <c r="G28" i="38"/>
  <c r="F27" i="38"/>
  <c r="G22" i="38"/>
  <c r="G16" i="38"/>
  <c r="G15" i="38"/>
  <c r="G17" i="38" s="1"/>
  <c r="F15" i="38"/>
  <c r="L19" i="37"/>
  <c r="H18" i="37"/>
  <c r="F18" i="37"/>
  <c r="H17" i="37"/>
  <c r="F17" i="37"/>
  <c r="H15" i="37"/>
  <c r="H21" i="37" s="1"/>
  <c r="H22" i="37" s="1"/>
  <c r="C11" i="37"/>
  <c r="F14" i="37" s="1"/>
  <c r="C10" i="37"/>
  <c r="C9" i="37"/>
  <c r="F7" i="37"/>
  <c r="G34" i="36"/>
  <c r="G35" i="36" s="1"/>
  <c r="G28" i="36"/>
  <c r="D29" i="62"/>
  <c r="C29" i="62"/>
  <c r="G22" i="36"/>
  <c r="G16" i="36"/>
  <c r="G15" i="36"/>
  <c r="G17" i="36" s="1"/>
  <c r="B26" i="2"/>
  <c r="H26" i="35"/>
  <c r="H27" i="35" s="1"/>
  <c r="H19" i="35"/>
  <c r="H17" i="35"/>
  <c r="H16" i="35"/>
  <c r="F14" i="35"/>
  <c r="C11" i="35"/>
  <c r="C10" i="35"/>
  <c r="C9" i="35"/>
  <c r="F7" i="35"/>
  <c r="G35" i="34"/>
  <c r="G34" i="34"/>
  <c r="G36" i="34" s="1"/>
  <c r="G30" i="34"/>
  <c r="G29" i="34"/>
  <c r="F28" i="34"/>
  <c r="G28" i="34"/>
  <c r="G23" i="34"/>
  <c r="G24" i="34" s="1"/>
  <c r="G17" i="34"/>
  <c r="F16" i="34"/>
  <c r="G16" i="34" s="1"/>
  <c r="F15" i="34"/>
  <c r="G15" i="34" s="1"/>
  <c r="G18" i="34" s="1"/>
  <c r="H19" i="33"/>
  <c r="F19" i="33"/>
  <c r="H17" i="33"/>
  <c r="F17" i="33"/>
  <c r="H16" i="33"/>
  <c r="H31" i="33" s="1"/>
  <c r="H32" i="33" s="1"/>
  <c r="C11" i="33"/>
  <c r="F14" i="33" s="1"/>
  <c r="C10" i="33"/>
  <c r="C9" i="33"/>
  <c r="F7" i="33"/>
  <c r="G35" i="32"/>
  <c r="G29" i="32"/>
  <c r="G28" i="32"/>
  <c r="G30" i="32" s="1"/>
  <c r="G34" i="32" s="1"/>
  <c r="G36" i="32" s="1"/>
  <c r="G23" i="32"/>
  <c r="G24" i="32" s="1"/>
  <c r="G17" i="32"/>
  <c r="F16" i="32"/>
  <c r="F15" i="32"/>
  <c r="G15" i="32" s="1"/>
  <c r="G16" i="52"/>
  <c r="H23" i="31"/>
  <c r="F23" i="31"/>
  <c r="H22" i="31"/>
  <c r="F22" i="31"/>
  <c r="H21" i="31"/>
  <c r="F21" i="31"/>
  <c r="H20" i="31"/>
  <c r="F20" i="31"/>
  <c r="H18" i="31"/>
  <c r="F18" i="31"/>
  <c r="H17" i="31"/>
  <c r="F17" i="31"/>
  <c r="H16" i="31"/>
  <c r="H30" i="31" s="1"/>
  <c r="H31" i="31" s="1"/>
  <c r="F16" i="31"/>
  <c r="F14" i="31"/>
  <c r="C11" i="31"/>
  <c r="C10" i="31"/>
  <c r="C9" i="31"/>
  <c r="F7" i="31"/>
  <c r="G35" i="30"/>
  <c r="G29" i="30"/>
  <c r="G28" i="30"/>
  <c r="G30" i="30" s="1"/>
  <c r="E34" i="30" s="1"/>
  <c r="G34" i="30" s="1"/>
  <c r="G36" i="30" s="1"/>
  <c r="G24" i="30"/>
  <c r="G23" i="30"/>
  <c r="G17" i="30"/>
  <c r="G16" i="30"/>
  <c r="G15" i="30"/>
  <c r="H15" i="29"/>
  <c r="H20" i="29" s="1"/>
  <c r="H21" i="29" s="1"/>
  <c r="F30" i="1" s="1"/>
  <c r="C11" i="29"/>
  <c r="F14" i="29" s="1"/>
  <c r="C10" i="29"/>
  <c r="C9" i="29"/>
  <c r="F7" i="29"/>
  <c r="G35" i="28"/>
  <c r="G36" i="28" s="1"/>
  <c r="G29" i="28"/>
  <c r="G28" i="28"/>
  <c r="G30" i="28" s="1"/>
  <c r="G21" i="28" s="1"/>
  <c r="G24" i="28" s="1"/>
  <c r="G38" i="28" s="1"/>
  <c r="G23" i="28"/>
  <c r="G22" i="28"/>
  <c r="F22" i="28"/>
  <c r="G16" i="28"/>
  <c r="G15" i="28"/>
  <c r="G17" i="28" s="1"/>
  <c r="H21" i="27"/>
  <c r="H22" i="27" s="1"/>
  <c r="E21" i="2" s="1"/>
  <c r="F15" i="27"/>
  <c r="H15" i="27" s="1"/>
  <c r="C11" i="27"/>
  <c r="F14" i="27" s="1"/>
  <c r="C10" i="27"/>
  <c r="C9" i="27"/>
  <c r="F7" i="27"/>
  <c r="G36" i="26"/>
  <c r="G37" i="26" s="1"/>
  <c r="G30" i="26"/>
  <c r="G29" i="26"/>
  <c r="G24" i="26"/>
  <c r="G23" i="26"/>
  <c r="G17" i="26"/>
  <c r="G16" i="26"/>
  <c r="G18" i="26" s="1"/>
  <c r="G15" i="26"/>
  <c r="H21" i="25"/>
  <c r="H15" i="25"/>
  <c r="H20" i="25" s="1"/>
  <c r="F15" i="25"/>
  <c r="F14" i="25"/>
  <c r="C11" i="25"/>
  <c r="C10" i="25"/>
  <c r="C9" i="25"/>
  <c r="F7" i="25"/>
  <c r="G36" i="24"/>
  <c r="G35" i="24"/>
  <c r="G30" i="24"/>
  <c r="G22" i="24" s="1"/>
  <c r="G29" i="24"/>
  <c r="G28" i="24"/>
  <c r="G23" i="24"/>
  <c r="G17" i="24"/>
  <c r="G16" i="24"/>
  <c r="G15" i="24"/>
  <c r="G18" i="24" s="1"/>
  <c r="H21" i="23"/>
  <c r="H22" i="23" s="1"/>
  <c r="J13" i="2" s="1"/>
  <c r="F15" i="23"/>
  <c r="H15" i="23" s="1"/>
  <c r="C11" i="23"/>
  <c r="F14" i="23" s="1"/>
  <c r="C10" i="23"/>
  <c r="C9" i="23"/>
  <c r="F7" i="23"/>
  <c r="G36" i="22"/>
  <c r="G37" i="22" s="1"/>
  <c r="G30" i="22"/>
  <c r="G29" i="22"/>
  <c r="G24" i="22"/>
  <c r="G23" i="22"/>
  <c r="G17" i="22"/>
  <c r="G16" i="22"/>
  <c r="G15" i="22"/>
  <c r="G18" i="22" s="1"/>
  <c r="F16" i="21"/>
  <c r="H16" i="21" s="1"/>
  <c r="H31" i="21" s="1"/>
  <c r="H32" i="21" s="1"/>
  <c r="F26" i="1" s="1"/>
  <c r="E16" i="21"/>
  <c r="H15" i="21"/>
  <c r="F15" i="21"/>
  <c r="F14" i="21"/>
  <c r="C11" i="21"/>
  <c r="C10" i="21"/>
  <c r="C9" i="21"/>
  <c r="F7" i="21"/>
  <c r="G35" i="20"/>
  <c r="G34" i="20"/>
  <c r="G28" i="20"/>
  <c r="G27" i="20"/>
  <c r="G29" i="20" s="1"/>
  <c r="G21" i="20" s="1"/>
  <c r="G23" i="20" s="1"/>
  <c r="G22" i="20"/>
  <c r="G16" i="20"/>
  <c r="G15" i="20"/>
  <c r="C11" i="19"/>
  <c r="F14" i="19" s="1"/>
  <c r="C10" i="19"/>
  <c r="C9" i="19"/>
  <c r="F7" i="19"/>
  <c r="G35" i="18"/>
  <c r="G34" i="18"/>
  <c r="G28" i="18"/>
  <c r="G27" i="18"/>
  <c r="G29" i="18" s="1"/>
  <c r="E33" i="18" s="1"/>
  <c r="G33" i="18" s="1"/>
  <c r="G36" i="18" s="1"/>
  <c r="G23" i="18"/>
  <c r="G22" i="18"/>
  <c r="G16" i="18"/>
  <c r="G15" i="18"/>
  <c r="G17" i="18" s="1"/>
  <c r="F19" i="17"/>
  <c r="H19" i="17" s="1"/>
  <c r="F17" i="17"/>
  <c r="H17" i="17" s="1"/>
  <c r="H22" i="17" s="1"/>
  <c r="H16" i="17"/>
  <c r="F14" i="17"/>
  <c r="C11" i="17"/>
  <c r="C10" i="17"/>
  <c r="C9" i="17"/>
  <c r="F7" i="17"/>
  <c r="G35" i="16"/>
  <c r="R8" i="2"/>
  <c r="Q8" i="2"/>
  <c r="G29" i="16"/>
  <c r="E29" i="54"/>
  <c r="G29" i="54" s="1"/>
  <c r="D29" i="54"/>
  <c r="C29" i="54"/>
  <c r="G24" i="16"/>
  <c r="G23" i="16"/>
  <c r="G22" i="16"/>
  <c r="G21" i="16"/>
  <c r="G17" i="16"/>
  <c r="G16" i="16"/>
  <c r="G15" i="16"/>
  <c r="H24" i="15"/>
  <c r="H25" i="15" s="1"/>
  <c r="E16" i="2" s="1"/>
  <c r="H15" i="15"/>
  <c r="F14" i="15"/>
  <c r="C11" i="15"/>
  <c r="C10" i="15"/>
  <c r="C9" i="15"/>
  <c r="F7" i="15"/>
  <c r="G39" i="14"/>
  <c r="G38" i="14"/>
  <c r="G33" i="14"/>
  <c r="G25" i="14" s="1"/>
  <c r="G27" i="14" s="1"/>
  <c r="G32" i="14"/>
  <c r="G31" i="14"/>
  <c r="G26" i="14"/>
  <c r="G20" i="14"/>
  <c r="G19" i="14"/>
  <c r="G18" i="14"/>
  <c r="G17" i="14"/>
  <c r="G16" i="14"/>
  <c r="G15" i="14"/>
  <c r="H15" i="13"/>
  <c r="H21" i="13" s="1"/>
  <c r="H22" i="13" s="1"/>
  <c r="C11" i="13"/>
  <c r="F14" i="13" s="1"/>
  <c r="C10" i="13"/>
  <c r="C9" i="13"/>
  <c r="F7" i="13"/>
  <c r="G40" i="12"/>
  <c r="G41" i="12" s="1"/>
  <c r="G34" i="12"/>
  <c r="G33" i="12"/>
  <c r="G32" i="12"/>
  <c r="G35" i="12" s="1"/>
  <c r="G25" i="12" s="1"/>
  <c r="G27" i="12"/>
  <c r="G26" i="12"/>
  <c r="G20" i="12"/>
  <c r="G19" i="12"/>
  <c r="G18" i="12"/>
  <c r="G17" i="12"/>
  <c r="G16" i="12"/>
  <c r="G15" i="12"/>
  <c r="G21" i="12" s="1"/>
  <c r="H16" i="11"/>
  <c r="H15" i="11"/>
  <c r="H21" i="11" s="1"/>
  <c r="H22" i="11" s="1"/>
  <c r="C11" i="11"/>
  <c r="F14" i="11" s="1"/>
  <c r="C10" i="11"/>
  <c r="C9" i="11"/>
  <c r="F7" i="11"/>
  <c r="G34" i="10"/>
  <c r="G35" i="10" s="1"/>
  <c r="G28" i="10"/>
  <c r="G27" i="10"/>
  <c r="G29" i="10" s="1"/>
  <c r="G21" i="10" s="1"/>
  <c r="G23" i="10" s="1"/>
  <c r="G22" i="10"/>
  <c r="G16" i="10"/>
  <c r="G15" i="10"/>
  <c r="G17" i="10" s="1"/>
  <c r="F15" i="9"/>
  <c r="H15" i="9" s="1"/>
  <c r="H21" i="9" s="1"/>
  <c r="H22" i="9" s="1"/>
  <c r="C11" i="9"/>
  <c r="F14" i="9" s="1"/>
  <c r="C10" i="9"/>
  <c r="C9" i="9"/>
  <c r="F7" i="9"/>
  <c r="G37" i="8"/>
  <c r="G38" i="8" s="1"/>
  <c r="G31" i="8"/>
  <c r="G30" i="8"/>
  <c r="G32" i="8" s="1"/>
  <c r="G24" i="8" s="1"/>
  <c r="G26" i="8" s="1"/>
  <c r="G25" i="8"/>
  <c r="G19" i="8"/>
  <c r="G18" i="8"/>
  <c r="G17" i="8"/>
  <c r="G16" i="8"/>
  <c r="G15" i="8"/>
  <c r="H15" i="7"/>
  <c r="H31" i="7" s="1"/>
  <c r="H32" i="7" s="1"/>
  <c r="F15" i="7"/>
  <c r="F14" i="7"/>
  <c r="C11" i="7"/>
  <c r="C10" i="7"/>
  <c r="C9" i="7"/>
  <c r="F7" i="7"/>
  <c r="G35" i="6"/>
  <c r="G34" i="6"/>
  <c r="G36" i="6" s="1"/>
  <c r="G29" i="6"/>
  <c r="G28" i="6"/>
  <c r="G30" i="6" s="1"/>
  <c r="G24" i="6"/>
  <c r="G23" i="6"/>
  <c r="G22" i="6"/>
  <c r="G21" i="6"/>
  <c r="G17" i="6"/>
  <c r="G16" i="6"/>
  <c r="G15" i="6"/>
  <c r="F15" i="5"/>
  <c r="H15" i="5" s="1"/>
  <c r="H22" i="5" s="1"/>
  <c r="H23" i="5" s="1"/>
  <c r="J8" i="2" s="1"/>
  <c r="C11" i="5"/>
  <c r="F14" i="5" s="1"/>
  <c r="C10" i="5"/>
  <c r="C9" i="5"/>
  <c r="F7" i="5"/>
  <c r="G34" i="4"/>
  <c r="G35" i="4" s="1"/>
  <c r="G33" i="4"/>
  <c r="G28" i="4"/>
  <c r="G27" i="4"/>
  <c r="G29" i="4" s="1"/>
  <c r="G22" i="4"/>
  <c r="G21" i="4"/>
  <c r="G23" i="4" s="1"/>
  <c r="G17" i="4"/>
  <c r="G16" i="4"/>
  <c r="G15" i="4"/>
  <c r="E40" i="3"/>
  <c r="J25" i="3"/>
  <c r="H25" i="3"/>
  <c r="G25" i="3"/>
  <c r="J24" i="3"/>
  <c r="H24" i="3"/>
  <c r="G24" i="3"/>
  <c r="J23" i="3"/>
  <c r="H23" i="3"/>
  <c r="G23" i="3"/>
  <c r="J22" i="3"/>
  <c r="H22" i="3"/>
  <c r="G22" i="3"/>
  <c r="J21" i="3"/>
  <c r="H21" i="3"/>
  <c r="G21" i="3"/>
  <c r="J20" i="3"/>
  <c r="H20" i="3"/>
  <c r="G20" i="3"/>
  <c r="J19" i="3"/>
  <c r="E19" i="3"/>
  <c r="J17" i="3"/>
  <c r="H17" i="3"/>
  <c r="G17" i="3"/>
  <c r="J16" i="3"/>
  <c r="H16" i="3"/>
  <c r="G16" i="3"/>
  <c r="J15" i="3"/>
  <c r="H15" i="3"/>
  <c r="G15" i="3"/>
  <c r="J14" i="3"/>
  <c r="H14" i="3"/>
  <c r="G14" i="3"/>
  <c r="J13" i="3"/>
  <c r="E13" i="3"/>
  <c r="E107" i="2"/>
  <c r="D107" i="2"/>
  <c r="F107" i="2" s="1"/>
  <c r="C107" i="2"/>
  <c r="B107" i="2"/>
  <c r="E106" i="2"/>
  <c r="D106" i="2"/>
  <c r="F106" i="2" s="1"/>
  <c r="C106" i="2"/>
  <c r="B106" i="2"/>
  <c r="E105" i="2"/>
  <c r="D105" i="2"/>
  <c r="F105" i="2" s="1"/>
  <c r="C105" i="2"/>
  <c r="B105" i="2"/>
  <c r="E104" i="2"/>
  <c r="D104" i="2"/>
  <c r="F104" i="2" s="1"/>
  <c r="C104" i="2"/>
  <c r="B104" i="2"/>
  <c r="E103" i="2"/>
  <c r="D103" i="2"/>
  <c r="F103" i="2" s="1"/>
  <c r="C103" i="2"/>
  <c r="B103" i="2"/>
  <c r="E102" i="2"/>
  <c r="D102" i="2"/>
  <c r="F102" i="2" s="1"/>
  <c r="C102" i="2"/>
  <c r="B102" i="2"/>
  <c r="E101" i="2"/>
  <c r="D101" i="2"/>
  <c r="F101" i="2" s="1"/>
  <c r="C101" i="2"/>
  <c r="B101" i="2"/>
  <c r="E100" i="2"/>
  <c r="D100" i="2"/>
  <c r="F100" i="2" s="1"/>
  <c r="C100" i="2"/>
  <c r="B100" i="2"/>
  <c r="E99" i="2"/>
  <c r="D99" i="2"/>
  <c r="F99" i="2" s="1"/>
  <c r="C99" i="2"/>
  <c r="B99" i="2"/>
  <c r="E98" i="2"/>
  <c r="D98" i="2"/>
  <c r="F98" i="2" s="1"/>
  <c r="C98" i="2"/>
  <c r="B98" i="2"/>
  <c r="E97" i="2"/>
  <c r="D97" i="2"/>
  <c r="F97" i="2" s="1"/>
  <c r="C97" i="2"/>
  <c r="B97" i="2"/>
  <c r="E96" i="2"/>
  <c r="D96" i="2"/>
  <c r="F96" i="2" s="1"/>
  <c r="C96" i="2"/>
  <c r="B96" i="2"/>
  <c r="E95" i="2"/>
  <c r="D95" i="2"/>
  <c r="F95" i="2" s="1"/>
  <c r="C95" i="2"/>
  <c r="B95" i="2"/>
  <c r="E94" i="2"/>
  <c r="D94" i="2"/>
  <c r="F94" i="2" s="1"/>
  <c r="C94" i="2"/>
  <c r="B94" i="2"/>
  <c r="E93" i="2"/>
  <c r="D93" i="2"/>
  <c r="C93" i="2"/>
  <c r="B93" i="2"/>
  <c r="E92" i="2"/>
  <c r="D92" i="2"/>
  <c r="F92" i="2" s="1"/>
  <c r="C92" i="2"/>
  <c r="B92" i="2"/>
  <c r="E91" i="2"/>
  <c r="D91" i="2"/>
  <c r="F91" i="2" s="1"/>
  <c r="C91" i="2"/>
  <c r="B91" i="2"/>
  <c r="E90" i="2"/>
  <c r="D90" i="2"/>
  <c r="F90" i="2" s="1"/>
  <c r="C90" i="2"/>
  <c r="B90" i="2"/>
  <c r="E89" i="2"/>
  <c r="D89" i="2"/>
  <c r="F89" i="2" s="1"/>
  <c r="C89" i="2"/>
  <c r="B89" i="2"/>
  <c r="E88" i="2"/>
  <c r="D88" i="2"/>
  <c r="F88" i="2" s="1"/>
  <c r="C88" i="2"/>
  <c r="B88" i="2"/>
  <c r="E87" i="2"/>
  <c r="D87" i="2"/>
  <c r="F87" i="2" s="1"/>
  <c r="C87" i="2"/>
  <c r="B87" i="2"/>
  <c r="E86" i="2"/>
  <c r="D86" i="2"/>
  <c r="F86" i="2" s="1"/>
  <c r="C86" i="2"/>
  <c r="B86" i="2"/>
  <c r="E85" i="2"/>
  <c r="D85" i="2"/>
  <c r="F85" i="2" s="1"/>
  <c r="C85" i="2"/>
  <c r="B85" i="2"/>
  <c r="E84" i="2"/>
  <c r="D84" i="2"/>
  <c r="F84" i="2" s="1"/>
  <c r="C84" i="2"/>
  <c r="B84" i="2"/>
  <c r="E83" i="2"/>
  <c r="D83" i="2"/>
  <c r="C83" i="2"/>
  <c r="B83" i="2"/>
  <c r="E82" i="2"/>
  <c r="D82" i="2"/>
  <c r="C82" i="2"/>
  <c r="B82" i="2"/>
  <c r="E81" i="2"/>
  <c r="D81" i="2"/>
  <c r="C81" i="2"/>
  <c r="B81" i="2"/>
  <c r="E80" i="2"/>
  <c r="D80" i="2"/>
  <c r="C80" i="2"/>
  <c r="B80" i="2"/>
  <c r="E79" i="2"/>
  <c r="D79" i="2"/>
  <c r="C79" i="2"/>
  <c r="B79" i="2"/>
  <c r="E78" i="2"/>
  <c r="D78" i="2"/>
  <c r="C78" i="2"/>
  <c r="B78" i="2"/>
  <c r="E77" i="2"/>
  <c r="D77" i="2"/>
  <c r="C77" i="2"/>
  <c r="B77" i="2"/>
  <c r="F76" i="2"/>
  <c r="E76" i="2"/>
  <c r="D76" i="2"/>
  <c r="C76" i="2"/>
  <c r="B76" i="2"/>
  <c r="E75" i="2"/>
  <c r="D75" i="2"/>
  <c r="F75" i="2" s="1"/>
  <c r="C75" i="2"/>
  <c r="B75" i="2"/>
  <c r="E74" i="2"/>
  <c r="D74" i="2"/>
  <c r="F74" i="2" s="1"/>
  <c r="C74" i="2"/>
  <c r="B74" i="2"/>
  <c r="E73" i="2"/>
  <c r="D73" i="2"/>
  <c r="C73" i="2"/>
  <c r="B73" i="2"/>
  <c r="D72" i="2"/>
  <c r="C72" i="2"/>
  <c r="B72" i="2"/>
  <c r="D71" i="2"/>
  <c r="C71" i="2"/>
  <c r="B71" i="2"/>
  <c r="D70" i="2"/>
  <c r="C70" i="2"/>
  <c r="B70" i="2"/>
  <c r="E69" i="2"/>
  <c r="D69" i="2"/>
  <c r="F69" i="2" s="1"/>
  <c r="C69" i="2"/>
  <c r="B69" i="2"/>
  <c r="E68" i="2"/>
  <c r="D68" i="2"/>
  <c r="F68" i="2" s="1"/>
  <c r="C68" i="2"/>
  <c r="B68" i="2"/>
  <c r="E67" i="2"/>
  <c r="D67" i="2"/>
  <c r="F67" i="2" s="1"/>
  <c r="C67" i="2"/>
  <c r="B67" i="2"/>
  <c r="E66" i="2"/>
  <c r="D66" i="2"/>
  <c r="F66" i="2" s="1"/>
  <c r="C66" i="2"/>
  <c r="E65" i="2"/>
  <c r="D65" i="2"/>
  <c r="F65" i="2" s="1"/>
  <c r="C65" i="2"/>
  <c r="B65" i="2"/>
  <c r="E64" i="2"/>
  <c r="D64" i="2"/>
  <c r="F64" i="2" s="1"/>
  <c r="C64" i="2"/>
  <c r="B64" i="2"/>
  <c r="F63" i="2"/>
  <c r="E63" i="2"/>
  <c r="D63" i="2"/>
  <c r="C63" i="2"/>
  <c r="B63" i="2"/>
  <c r="D62" i="2"/>
  <c r="C62" i="2"/>
  <c r="B62" i="2"/>
  <c r="E61" i="2"/>
  <c r="D61" i="2"/>
  <c r="C61" i="2"/>
  <c r="B61" i="2"/>
  <c r="D60" i="2"/>
  <c r="C60" i="2"/>
  <c r="B60" i="2"/>
  <c r="D59" i="2"/>
  <c r="C59" i="2"/>
  <c r="B59" i="2"/>
  <c r="D58" i="2"/>
  <c r="C58" i="2"/>
  <c r="B58" i="2"/>
  <c r="E57" i="2"/>
  <c r="D57" i="2"/>
  <c r="F57" i="2" s="1"/>
  <c r="C57" i="2"/>
  <c r="B57" i="2"/>
  <c r="D56" i="2"/>
  <c r="C56" i="2"/>
  <c r="B56" i="2"/>
  <c r="E55" i="2"/>
  <c r="D55" i="2"/>
  <c r="F55" i="2" s="1"/>
  <c r="C55" i="2"/>
  <c r="B55" i="2"/>
  <c r="E54" i="2"/>
  <c r="D54" i="2"/>
  <c r="F54" i="2" s="1"/>
  <c r="C54" i="2"/>
  <c r="B54" i="2"/>
  <c r="E53" i="2"/>
  <c r="D53" i="2"/>
  <c r="C53" i="2"/>
  <c r="B53" i="2"/>
  <c r="E52" i="2"/>
  <c r="D52" i="2"/>
  <c r="F52" i="2" s="1"/>
  <c r="C52" i="2"/>
  <c r="B52" i="2"/>
  <c r="E51" i="2"/>
  <c r="D51" i="2"/>
  <c r="F51" i="2" s="1"/>
  <c r="C51" i="2"/>
  <c r="B51" i="2"/>
  <c r="D50" i="2"/>
  <c r="C50" i="2"/>
  <c r="B50" i="2"/>
  <c r="E49" i="2"/>
  <c r="F49" i="2" s="1"/>
  <c r="D49" i="2"/>
  <c r="C49" i="2"/>
  <c r="B49" i="2"/>
  <c r="E48" i="2"/>
  <c r="D48" i="2"/>
  <c r="F48" i="2" s="1"/>
  <c r="C48" i="2"/>
  <c r="B48" i="2"/>
  <c r="E47" i="2"/>
  <c r="D47" i="2"/>
  <c r="F47" i="2" s="1"/>
  <c r="C47" i="2"/>
  <c r="B47" i="2"/>
  <c r="E46" i="2"/>
  <c r="D46" i="2"/>
  <c r="F46" i="2" s="1"/>
  <c r="C46" i="2"/>
  <c r="B46" i="2"/>
  <c r="E45" i="2"/>
  <c r="D45" i="2"/>
  <c r="F45" i="2" s="1"/>
  <c r="C45" i="2"/>
  <c r="B45" i="2"/>
  <c r="F44" i="2"/>
  <c r="E44" i="2"/>
  <c r="D44" i="2"/>
  <c r="C44" i="2"/>
  <c r="B44" i="2"/>
  <c r="E43" i="2"/>
  <c r="D43" i="2"/>
  <c r="F43" i="2" s="1"/>
  <c r="C43" i="2"/>
  <c r="B43" i="2"/>
  <c r="E42" i="2"/>
  <c r="D42" i="2"/>
  <c r="F42" i="2" s="1"/>
  <c r="C42" i="2"/>
  <c r="B42" i="2"/>
  <c r="E41" i="2"/>
  <c r="D41" i="2"/>
  <c r="C41" i="2"/>
  <c r="B41" i="2"/>
  <c r="D40" i="2"/>
  <c r="C40" i="2"/>
  <c r="B40" i="2"/>
  <c r="D39" i="2"/>
  <c r="C39" i="2"/>
  <c r="B39" i="2"/>
  <c r="D38" i="2"/>
  <c r="C38" i="2"/>
  <c r="B38" i="2"/>
  <c r="E37" i="2"/>
  <c r="D37" i="2"/>
  <c r="F37" i="2" s="1"/>
  <c r="C37" i="2"/>
  <c r="B37" i="2"/>
  <c r="E36" i="2"/>
  <c r="D36" i="2"/>
  <c r="F36" i="2" s="1"/>
  <c r="C36" i="2"/>
  <c r="B36" i="2"/>
  <c r="F35" i="2"/>
  <c r="E35" i="2"/>
  <c r="D35" i="2"/>
  <c r="C35" i="2"/>
  <c r="B35" i="2"/>
  <c r="J34" i="2"/>
  <c r="I34" i="2"/>
  <c r="K34" i="2" s="1"/>
  <c r="H34" i="2"/>
  <c r="G34" i="2"/>
  <c r="D34" i="2"/>
  <c r="C34" i="2"/>
  <c r="B34" i="2"/>
  <c r="J33" i="2"/>
  <c r="I33" i="2"/>
  <c r="K33" i="2" s="1"/>
  <c r="H33" i="2"/>
  <c r="G33" i="2"/>
  <c r="D33" i="2"/>
  <c r="C33" i="2"/>
  <c r="B33" i="2"/>
  <c r="J32" i="2"/>
  <c r="I32" i="2"/>
  <c r="K32" i="2" s="1"/>
  <c r="H32" i="2"/>
  <c r="G32" i="2"/>
  <c r="D32" i="2"/>
  <c r="C32" i="2"/>
  <c r="B32" i="2"/>
  <c r="J31" i="2"/>
  <c r="I31" i="2"/>
  <c r="H31" i="2"/>
  <c r="G31" i="2"/>
  <c r="E31" i="2"/>
  <c r="D31" i="2"/>
  <c r="F31" i="2" s="1"/>
  <c r="C31" i="2"/>
  <c r="B31" i="2"/>
  <c r="J30" i="2"/>
  <c r="I30" i="2"/>
  <c r="K30" i="2" s="1"/>
  <c r="H30" i="2"/>
  <c r="G30" i="2"/>
  <c r="D30" i="2"/>
  <c r="F30" i="2" s="1"/>
  <c r="C30" i="2"/>
  <c r="B30" i="2"/>
  <c r="J29" i="2"/>
  <c r="I29" i="2"/>
  <c r="H29" i="2"/>
  <c r="G29" i="2"/>
  <c r="E29" i="2"/>
  <c r="D29" i="2"/>
  <c r="F29" i="2" s="1"/>
  <c r="C29" i="2"/>
  <c r="B29" i="2"/>
  <c r="I28" i="2"/>
  <c r="H28" i="2"/>
  <c r="G28" i="2"/>
  <c r="D28" i="2"/>
  <c r="C28" i="2"/>
  <c r="B28" i="2"/>
  <c r="J27" i="2"/>
  <c r="K27" i="2" s="1"/>
  <c r="I27" i="2"/>
  <c r="H27" i="2"/>
  <c r="G27" i="2"/>
  <c r="D27" i="2"/>
  <c r="C27" i="2"/>
  <c r="B27" i="2"/>
  <c r="I26" i="2"/>
  <c r="H26" i="2"/>
  <c r="G26" i="2"/>
  <c r="D26" i="2"/>
  <c r="C26" i="2"/>
  <c r="J25" i="2"/>
  <c r="I25" i="2"/>
  <c r="K25" i="2" s="1"/>
  <c r="H25" i="2"/>
  <c r="G25" i="2"/>
  <c r="D25" i="2"/>
  <c r="C25" i="2"/>
  <c r="B25" i="2"/>
  <c r="J24" i="2"/>
  <c r="I24" i="2"/>
  <c r="K24" i="2" s="1"/>
  <c r="H24" i="2"/>
  <c r="G24" i="2"/>
  <c r="D24" i="2"/>
  <c r="C24" i="2"/>
  <c r="B24" i="2"/>
  <c r="J23" i="2"/>
  <c r="K23" i="2" s="1"/>
  <c r="I23" i="2"/>
  <c r="H23" i="2"/>
  <c r="G23" i="2"/>
  <c r="D23" i="2"/>
  <c r="C23" i="2"/>
  <c r="B23" i="2"/>
  <c r="J22" i="2"/>
  <c r="I22" i="2"/>
  <c r="K22" i="2" s="1"/>
  <c r="H22" i="2"/>
  <c r="G22" i="2"/>
  <c r="D22" i="2"/>
  <c r="C22" i="2"/>
  <c r="B22" i="2"/>
  <c r="J21" i="2"/>
  <c r="I21" i="2"/>
  <c r="H21" i="2"/>
  <c r="G21" i="2"/>
  <c r="D21" i="2"/>
  <c r="F21" i="2" s="1"/>
  <c r="C21" i="2"/>
  <c r="B21" i="2"/>
  <c r="I20" i="2"/>
  <c r="H20" i="2"/>
  <c r="G20" i="2"/>
  <c r="D20" i="2"/>
  <c r="C20" i="2"/>
  <c r="B20" i="2"/>
  <c r="I19" i="2"/>
  <c r="H19" i="2"/>
  <c r="G19" i="2"/>
  <c r="E19" i="2"/>
  <c r="F19" i="2" s="1"/>
  <c r="D19" i="2"/>
  <c r="C19" i="2"/>
  <c r="B19" i="2"/>
  <c r="O18" i="2"/>
  <c r="N18" i="2"/>
  <c r="P18" i="2" s="1"/>
  <c r="M18" i="2"/>
  <c r="L18" i="2"/>
  <c r="J18" i="2"/>
  <c r="I18" i="2"/>
  <c r="K18" i="2" s="1"/>
  <c r="H18" i="2"/>
  <c r="G18" i="2"/>
  <c r="D18" i="2"/>
  <c r="C18" i="2"/>
  <c r="B18" i="2"/>
  <c r="O17" i="2"/>
  <c r="P17" i="2" s="1"/>
  <c r="N17" i="2"/>
  <c r="M17" i="2"/>
  <c r="L17" i="2"/>
  <c r="J17" i="2"/>
  <c r="H17" i="2"/>
  <c r="G17" i="2"/>
  <c r="D17" i="2"/>
  <c r="C17" i="2"/>
  <c r="B17" i="2"/>
  <c r="O16" i="2"/>
  <c r="N16" i="2"/>
  <c r="P16" i="2" s="1"/>
  <c r="M16" i="2"/>
  <c r="L16" i="2"/>
  <c r="J16" i="2"/>
  <c r="I16" i="2"/>
  <c r="H16" i="2"/>
  <c r="G16" i="2"/>
  <c r="D16" i="2"/>
  <c r="C16" i="2"/>
  <c r="B16" i="2"/>
  <c r="O15" i="2"/>
  <c r="N15" i="2"/>
  <c r="P15" i="2" s="1"/>
  <c r="M15" i="2"/>
  <c r="L15" i="2"/>
  <c r="I15" i="2"/>
  <c r="H15" i="2"/>
  <c r="G15" i="2"/>
  <c r="E15" i="2"/>
  <c r="D15" i="2"/>
  <c r="C15" i="2"/>
  <c r="B15" i="2"/>
  <c r="O14" i="2"/>
  <c r="N14" i="2"/>
  <c r="P14" i="2" s="1"/>
  <c r="M14" i="2"/>
  <c r="L14" i="2"/>
  <c r="J14" i="2"/>
  <c r="I14" i="2"/>
  <c r="K14" i="2" s="1"/>
  <c r="H14" i="2"/>
  <c r="G14" i="2"/>
  <c r="E14" i="2"/>
  <c r="D14" i="2"/>
  <c r="F14" i="2" s="1"/>
  <c r="C14" i="2"/>
  <c r="B14" i="2"/>
  <c r="O13" i="2"/>
  <c r="N13" i="2"/>
  <c r="M13" i="2"/>
  <c r="L13" i="2"/>
  <c r="I13" i="2"/>
  <c r="H13" i="2"/>
  <c r="G13" i="2"/>
  <c r="E13" i="2"/>
  <c r="D13" i="2"/>
  <c r="F13" i="2" s="1"/>
  <c r="C13" i="2"/>
  <c r="B13" i="2"/>
  <c r="N12" i="2"/>
  <c r="M12" i="2"/>
  <c r="L12" i="2"/>
  <c r="I12" i="2"/>
  <c r="H12" i="2"/>
  <c r="G12" i="2"/>
  <c r="F12" i="2"/>
  <c r="E12" i="2"/>
  <c r="D12" i="2"/>
  <c r="C12" i="2"/>
  <c r="B12" i="2"/>
  <c r="O11" i="2"/>
  <c r="N11" i="2"/>
  <c r="P11" i="2" s="1"/>
  <c r="M11" i="2"/>
  <c r="L11" i="2"/>
  <c r="J11" i="2"/>
  <c r="I11" i="2"/>
  <c r="K11" i="2" s="1"/>
  <c r="H11" i="2"/>
  <c r="G11" i="2"/>
  <c r="D11" i="2"/>
  <c r="C11" i="2"/>
  <c r="B11" i="2"/>
  <c r="N10" i="2"/>
  <c r="M10" i="2"/>
  <c r="L10" i="2"/>
  <c r="I10" i="2"/>
  <c r="H10" i="2"/>
  <c r="G10" i="2"/>
  <c r="D10" i="2"/>
  <c r="C10" i="2"/>
  <c r="B10" i="2"/>
  <c r="S9" i="2"/>
  <c r="R9" i="2"/>
  <c r="Q9" i="2"/>
  <c r="N9" i="2"/>
  <c r="M9" i="2"/>
  <c r="L9" i="2"/>
  <c r="I9" i="2"/>
  <c r="H9" i="2"/>
  <c r="G9" i="2"/>
  <c r="D9" i="2"/>
  <c r="C9" i="2"/>
  <c r="B9" i="2"/>
  <c r="N8" i="2"/>
  <c r="M8" i="2"/>
  <c r="L8" i="2"/>
  <c r="I8" i="2"/>
  <c r="K8" i="2" s="1"/>
  <c r="H8" i="2"/>
  <c r="G8" i="2"/>
  <c r="D8" i="2"/>
  <c r="C8" i="2"/>
  <c r="B8" i="2"/>
  <c r="F114" i="1"/>
  <c r="D114" i="1"/>
  <c r="C114" i="1"/>
  <c r="B114" i="1"/>
  <c r="F110" i="1"/>
  <c r="D110" i="1"/>
  <c r="C110" i="1"/>
  <c r="B110" i="1"/>
  <c r="F109" i="1"/>
  <c r="D109" i="1"/>
  <c r="C109" i="1"/>
  <c r="B109" i="1"/>
  <c r="F108" i="1"/>
  <c r="D108" i="1"/>
  <c r="C108" i="1"/>
  <c r="B108" i="1"/>
  <c r="F107" i="1"/>
  <c r="D107" i="1"/>
  <c r="C107" i="1"/>
  <c r="B107" i="1"/>
  <c r="F106" i="1"/>
  <c r="D106" i="1"/>
  <c r="C106" i="1"/>
  <c r="B106" i="1"/>
  <c r="F105" i="1"/>
  <c r="D105" i="1"/>
  <c r="C105" i="1"/>
  <c r="B105" i="1"/>
  <c r="F104" i="1"/>
  <c r="D104" i="1"/>
  <c r="C104" i="1"/>
  <c r="B104" i="1"/>
  <c r="F103" i="1"/>
  <c r="D103" i="1"/>
  <c r="C103" i="1"/>
  <c r="B103" i="1"/>
  <c r="F102" i="1"/>
  <c r="D102" i="1"/>
  <c r="C102" i="1"/>
  <c r="B102" i="1"/>
  <c r="F101" i="1"/>
  <c r="D101" i="1"/>
  <c r="C101" i="1"/>
  <c r="B101" i="1"/>
  <c r="F90" i="1"/>
  <c r="D90" i="1"/>
  <c r="C90" i="1"/>
  <c r="B90" i="1"/>
  <c r="F89" i="1"/>
  <c r="D89" i="1"/>
  <c r="C89" i="1"/>
  <c r="B89" i="1"/>
  <c r="F88" i="1"/>
  <c r="D88" i="1"/>
  <c r="C88" i="1"/>
  <c r="B88" i="1"/>
  <c r="F87" i="1"/>
  <c r="D87" i="1"/>
  <c r="C87" i="1"/>
  <c r="B87" i="1"/>
  <c r="F83" i="1"/>
  <c r="D83" i="1"/>
  <c r="C83" i="1"/>
  <c r="B83" i="1"/>
  <c r="F82" i="1"/>
  <c r="D82" i="1"/>
  <c r="C82" i="1"/>
  <c r="B82" i="1"/>
  <c r="F81" i="1"/>
  <c r="D81" i="1"/>
  <c r="C81" i="1"/>
  <c r="B81" i="1"/>
  <c r="F80" i="1"/>
  <c r="D80" i="1"/>
  <c r="C80" i="1"/>
  <c r="B80" i="1"/>
  <c r="F79" i="1"/>
  <c r="D79" i="1"/>
  <c r="C79" i="1"/>
  <c r="B79" i="1"/>
  <c r="F78" i="1"/>
  <c r="D78" i="1"/>
  <c r="C78" i="1"/>
  <c r="B78" i="1"/>
  <c r="F74" i="1"/>
  <c r="D74" i="1"/>
  <c r="C74" i="1"/>
  <c r="B74" i="1"/>
  <c r="F73" i="1"/>
  <c r="D73" i="1"/>
  <c r="C73" i="1"/>
  <c r="B73" i="1"/>
  <c r="F72" i="1"/>
  <c r="D72" i="1"/>
  <c r="C72" i="1"/>
  <c r="B72" i="1"/>
  <c r="F68" i="1"/>
  <c r="D68" i="1"/>
  <c r="C68" i="1"/>
  <c r="B68" i="1"/>
  <c r="F67" i="1"/>
  <c r="D67" i="1"/>
  <c r="C67" i="1"/>
  <c r="B67" i="1"/>
  <c r="F66" i="1"/>
  <c r="D66" i="1"/>
  <c r="C66" i="1"/>
  <c r="B66" i="1"/>
  <c r="F65" i="1"/>
  <c r="D65" i="1"/>
  <c r="C65" i="1"/>
  <c r="B65" i="1"/>
  <c r="F64" i="1"/>
  <c r="D64" i="1"/>
  <c r="C64" i="1"/>
  <c r="B64" i="1"/>
  <c r="F63" i="1"/>
  <c r="D63" i="1"/>
  <c r="C63" i="1"/>
  <c r="B63" i="1"/>
  <c r="F62" i="1"/>
  <c r="D62" i="1"/>
  <c r="C62" i="1"/>
  <c r="B62" i="1"/>
  <c r="F61" i="1"/>
  <c r="D61" i="1"/>
  <c r="C61" i="1"/>
  <c r="B61" i="1"/>
  <c r="F60" i="1"/>
  <c r="D60" i="1"/>
  <c r="C60" i="1"/>
  <c r="B60" i="1"/>
  <c r="F56" i="1"/>
  <c r="D56" i="1"/>
  <c r="C56" i="1"/>
  <c r="B56" i="1"/>
  <c r="F55" i="1"/>
  <c r="D55" i="1"/>
  <c r="C55" i="1"/>
  <c r="B55" i="1"/>
  <c r="D54" i="1"/>
  <c r="C54" i="1"/>
  <c r="B54" i="1"/>
  <c r="F53" i="1"/>
  <c r="D53" i="1"/>
  <c r="C53" i="1"/>
  <c r="B53" i="1"/>
  <c r="F52" i="1"/>
  <c r="D52" i="1"/>
  <c r="C52" i="1"/>
  <c r="B52" i="1"/>
  <c r="D51" i="1"/>
  <c r="C51" i="1"/>
  <c r="B51" i="1"/>
  <c r="F47" i="1"/>
  <c r="D47" i="1"/>
  <c r="C47" i="1"/>
  <c r="B47" i="1"/>
  <c r="F46" i="1"/>
  <c r="D46" i="1"/>
  <c r="C46" i="1"/>
  <c r="B46" i="1"/>
  <c r="F45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F40" i="1"/>
  <c r="D40" i="1"/>
  <c r="C40" i="1"/>
  <c r="B40" i="1"/>
  <c r="F36" i="1"/>
  <c r="D36" i="1"/>
  <c r="C36" i="1"/>
  <c r="B36" i="1"/>
  <c r="D35" i="1"/>
  <c r="C35" i="1"/>
  <c r="B35" i="1"/>
  <c r="F34" i="1"/>
  <c r="D34" i="1"/>
  <c r="C34" i="1"/>
  <c r="B34" i="1"/>
  <c r="D30" i="1"/>
  <c r="C30" i="1"/>
  <c r="B30" i="1"/>
  <c r="F29" i="1"/>
  <c r="D29" i="1"/>
  <c r="C29" i="1"/>
  <c r="B29" i="1"/>
  <c r="F28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0" i="1"/>
  <c r="C20" i="1"/>
  <c r="B20" i="1"/>
  <c r="F19" i="1"/>
  <c r="D19" i="1"/>
  <c r="C19" i="1"/>
  <c r="B19" i="1"/>
  <c r="F18" i="1"/>
  <c r="D18" i="1"/>
  <c r="C18" i="1"/>
  <c r="B18" i="1"/>
  <c r="D17" i="1"/>
  <c r="C17" i="1"/>
  <c r="B17" i="1"/>
  <c r="D16" i="1"/>
  <c r="C16" i="1"/>
  <c r="B16" i="1"/>
  <c r="F15" i="1"/>
  <c r="D15" i="1"/>
  <c r="C15" i="1"/>
  <c r="B15" i="1"/>
  <c r="G18" i="130" l="1"/>
  <c r="G20" i="128"/>
  <c r="G19" i="126"/>
  <c r="G33" i="124"/>
  <c r="G20" i="118"/>
  <c r="G41" i="118" s="1"/>
  <c r="G42" i="118" s="1"/>
  <c r="G45" i="118" s="1"/>
  <c r="G46" i="118" s="1"/>
  <c r="G20" i="116"/>
  <c r="G18" i="114"/>
  <c r="G25" i="112"/>
  <c r="G18" i="112"/>
  <c r="F93" i="2"/>
  <c r="G37" i="106"/>
  <c r="G38" i="106" s="1"/>
  <c r="G21" i="98"/>
  <c r="F79" i="2"/>
  <c r="F80" i="2"/>
  <c r="G19" i="94"/>
  <c r="G34" i="92"/>
  <c r="E25" i="92" s="1"/>
  <c r="G25" i="92" s="1"/>
  <c r="G21" i="92"/>
  <c r="G21" i="90"/>
  <c r="G18" i="86"/>
  <c r="G18" i="84"/>
  <c r="G33" i="80"/>
  <c r="G23" i="80"/>
  <c r="G31" i="78"/>
  <c r="G21" i="78"/>
  <c r="F53" i="2"/>
  <c r="G21" i="76"/>
  <c r="G26" i="72"/>
  <c r="G18" i="70"/>
  <c r="G18" i="68"/>
  <c r="G18" i="62"/>
  <c r="G20" i="60"/>
  <c r="G19" i="58"/>
  <c r="G22" i="50"/>
  <c r="G24" i="50" s="1"/>
  <c r="I17" i="2"/>
  <c r="K17" i="2" s="1"/>
  <c r="G31" i="48"/>
  <c r="E23" i="48" s="1"/>
  <c r="G23" i="48" s="1"/>
  <c r="G25" i="48" s="1"/>
  <c r="G17" i="46"/>
  <c r="G24" i="46"/>
  <c r="K16" i="2"/>
  <c r="G22" i="42"/>
  <c r="G24" i="42" s="1"/>
  <c r="E22" i="42"/>
  <c r="G24" i="40"/>
  <c r="G18" i="30"/>
  <c r="G38" i="30"/>
  <c r="G39" i="30" s="1"/>
  <c r="E34" i="1" s="1"/>
  <c r="G34" i="1" s="1"/>
  <c r="K13" i="2"/>
  <c r="G38" i="18"/>
  <c r="G39" i="18" s="1"/>
  <c r="E25" i="1" s="1"/>
  <c r="F16" i="2"/>
  <c r="G28" i="12"/>
  <c r="F15" i="2"/>
  <c r="G37" i="10"/>
  <c r="G38" i="10" s="1"/>
  <c r="G20" i="8"/>
  <c r="G38" i="6"/>
  <c r="G39" i="6" s="1"/>
  <c r="G30" i="56"/>
  <c r="E22" i="56" s="1"/>
  <c r="G22" i="56" s="1"/>
  <c r="G24" i="56" s="1"/>
  <c r="G38" i="114"/>
  <c r="G39" i="114" s="1"/>
  <c r="G41" i="114" s="1"/>
  <c r="P13" i="2"/>
  <c r="G28" i="16"/>
  <c r="G30" i="16" s="1"/>
  <c r="K29" i="2"/>
  <c r="K31" i="2"/>
  <c r="F78" i="2"/>
  <c r="G27" i="38"/>
  <c r="G29" i="38" s="1"/>
  <c r="E21" i="38" s="1"/>
  <c r="G21" i="38" s="1"/>
  <c r="G23" i="38" s="1"/>
  <c r="G31" i="54"/>
  <c r="E22" i="54" s="1"/>
  <c r="G22" i="54" s="1"/>
  <c r="G24" i="54" s="1"/>
  <c r="F81" i="2"/>
  <c r="F82" i="2"/>
  <c r="F83" i="2"/>
  <c r="G39" i="28"/>
  <c r="G40" i="28" s="1"/>
  <c r="G38" i="46"/>
  <c r="G39" i="46" s="1"/>
  <c r="G42" i="46" s="1"/>
  <c r="G43" i="46" s="1"/>
  <c r="G51" i="96"/>
  <c r="G59" i="96" s="1"/>
  <c r="G60" i="96" s="1"/>
  <c r="G40" i="8"/>
  <c r="G41" i="8" s="1"/>
  <c r="G40" i="18"/>
  <c r="G41" i="18"/>
  <c r="F41" i="1"/>
  <c r="H23" i="17"/>
  <c r="C15" i="19"/>
  <c r="F15" i="19" s="1"/>
  <c r="H15" i="19" s="1"/>
  <c r="H23" i="19" s="1"/>
  <c r="H24" i="19" s="1"/>
  <c r="J10" i="2"/>
  <c r="K10" i="2" s="1"/>
  <c r="J9" i="2"/>
  <c r="K9" i="2" s="1"/>
  <c r="F16" i="1"/>
  <c r="O8" i="2"/>
  <c r="P8" i="2" s="1"/>
  <c r="E10" i="2"/>
  <c r="F10" i="2" s="1"/>
  <c r="E9" i="2"/>
  <c r="F9" i="2" s="1"/>
  <c r="F17" i="1"/>
  <c r="E11" i="2"/>
  <c r="F11" i="2" s="1"/>
  <c r="E8" i="2"/>
  <c r="F8" i="2" s="1"/>
  <c r="G38" i="34"/>
  <c r="G39" i="34" s="1"/>
  <c r="E36" i="1" s="1"/>
  <c r="G36" i="1" s="1"/>
  <c r="E40" i="2"/>
  <c r="F40" i="2" s="1"/>
  <c r="E39" i="2"/>
  <c r="F39" i="2" s="1"/>
  <c r="E38" i="2"/>
  <c r="F20" i="1"/>
  <c r="F35" i="1"/>
  <c r="F54" i="1"/>
  <c r="E18" i="2"/>
  <c r="F18" i="2" s="1"/>
  <c r="F38" i="2"/>
  <c r="H19" i="3"/>
  <c r="G43" i="12"/>
  <c r="G44" i="12" s="1"/>
  <c r="E25" i="2"/>
  <c r="F25" i="2" s="1"/>
  <c r="G16" i="32"/>
  <c r="G18" i="32" s="1"/>
  <c r="G38" i="32" s="1"/>
  <c r="G39" i="32" s="1"/>
  <c r="E72" i="2"/>
  <c r="F72" i="2" s="1"/>
  <c r="E71" i="2"/>
  <c r="F71" i="2" s="1"/>
  <c r="E70" i="2"/>
  <c r="F70" i="2" s="1"/>
  <c r="G39" i="94"/>
  <c r="G40" i="94" s="1"/>
  <c r="E23" i="2"/>
  <c r="F23" i="2" s="1"/>
  <c r="E22" i="2"/>
  <c r="F27" i="1"/>
  <c r="E17" i="2"/>
  <c r="F17" i="2" s="1"/>
  <c r="F73" i="2"/>
  <c r="H13" i="3"/>
  <c r="G37" i="4"/>
  <c r="G38" i="4" s="1"/>
  <c r="G21" i="14"/>
  <c r="G41" i="14" s="1"/>
  <c r="G42" i="14" s="1"/>
  <c r="G31" i="26"/>
  <c r="G22" i="26" s="1"/>
  <c r="G25" i="26" s="1"/>
  <c r="G39" i="26" s="1"/>
  <c r="G40" i="26" s="1"/>
  <c r="G42" i="28"/>
  <c r="G43" i="28" s="1"/>
  <c r="E60" i="2"/>
  <c r="F60" i="2" s="1"/>
  <c r="E56" i="2"/>
  <c r="F56" i="2" s="1"/>
  <c r="E59" i="2"/>
  <c r="F59" i="2" s="1"/>
  <c r="J28" i="2"/>
  <c r="K28" i="2" s="1"/>
  <c r="J26" i="2"/>
  <c r="K26" i="2" s="1"/>
  <c r="E62" i="2"/>
  <c r="E58" i="2"/>
  <c r="F58" i="2" s="1"/>
  <c r="K21" i="2"/>
  <c r="F22" i="2"/>
  <c r="F41" i="2"/>
  <c r="F61" i="2"/>
  <c r="F62" i="2"/>
  <c r="F77" i="2"/>
  <c r="G17" i="20"/>
  <c r="G37" i="20" s="1"/>
  <c r="G38" i="20" s="1"/>
  <c r="G31" i="22"/>
  <c r="G22" i="22" s="1"/>
  <c r="G25" i="22" s="1"/>
  <c r="G24" i="24"/>
  <c r="G38" i="24" s="1"/>
  <c r="G39" i="24" s="1"/>
  <c r="G29" i="62"/>
  <c r="G31" i="62" s="1"/>
  <c r="E22" i="62" s="1"/>
  <c r="G22" i="62" s="1"/>
  <c r="G25" i="62" s="1"/>
  <c r="G39" i="62" s="1"/>
  <c r="G40" i="62" s="1"/>
  <c r="G27" i="36"/>
  <c r="G29" i="36" s="1"/>
  <c r="G21" i="36" s="1"/>
  <c r="G23" i="36" s="1"/>
  <c r="E26" i="2"/>
  <c r="F26" i="2" s="1"/>
  <c r="G39" i="44"/>
  <c r="G40" i="44" s="1"/>
  <c r="G41" i="44" s="1"/>
  <c r="G38" i="56"/>
  <c r="G39" i="56" s="1"/>
  <c r="G41" i="56" s="1"/>
  <c r="J19" i="2"/>
  <c r="K19" i="2" s="1"/>
  <c r="J20" i="2"/>
  <c r="K20" i="2" s="1"/>
  <c r="E50" i="2"/>
  <c r="F50" i="2" s="1"/>
  <c r="G19" i="44"/>
  <c r="H24" i="45"/>
  <c r="H25" i="45" s="1"/>
  <c r="O10" i="2" s="1"/>
  <c r="P10" i="2" s="1"/>
  <c r="G38" i="50"/>
  <c r="G39" i="50" s="1"/>
  <c r="G42" i="50" s="1"/>
  <c r="G43" i="50" s="1"/>
  <c r="G26" i="60"/>
  <c r="G37" i="64"/>
  <c r="G38" i="64" s="1"/>
  <c r="E60" i="1" s="1"/>
  <c r="G60" i="1" s="1"/>
  <c r="G48" i="80"/>
  <c r="G49" i="80" s="1"/>
  <c r="G38" i="40"/>
  <c r="G39" i="40" s="1"/>
  <c r="G38" i="42"/>
  <c r="G39" i="42" s="1"/>
  <c r="H26" i="43"/>
  <c r="H27" i="43" s="1"/>
  <c r="F43" i="1" s="1"/>
  <c r="G20" i="52"/>
  <c r="C30" i="126"/>
  <c r="C31" i="128"/>
  <c r="C30" i="122"/>
  <c r="C30" i="120"/>
  <c r="H21" i="41"/>
  <c r="H22" i="41" s="1"/>
  <c r="O12" i="2" s="1"/>
  <c r="P12" i="2" s="1"/>
  <c r="G39" i="48"/>
  <c r="G40" i="48" s="1"/>
  <c r="G43" i="48" s="1"/>
  <c r="G44" i="48" s="1"/>
  <c r="G32" i="52"/>
  <c r="H26" i="53"/>
  <c r="H27" i="53" s="1"/>
  <c r="G18" i="54"/>
  <c r="G39" i="54" s="1"/>
  <c r="G40" i="54" s="1"/>
  <c r="G26" i="58"/>
  <c r="G40" i="58" s="1"/>
  <c r="G41" i="58" s="1"/>
  <c r="D31" i="128"/>
  <c r="D30" i="122"/>
  <c r="D30" i="120"/>
  <c r="D30" i="126"/>
  <c r="G38" i="68"/>
  <c r="G39" i="68" s="1"/>
  <c r="E62" i="1" s="1"/>
  <c r="G62" i="1" s="1"/>
  <c r="G38" i="70"/>
  <c r="G39" i="70" s="1"/>
  <c r="G27" i="92"/>
  <c r="E31" i="128"/>
  <c r="G31" i="128" s="1"/>
  <c r="G34" i="128" s="1"/>
  <c r="E25" i="128" s="1"/>
  <c r="G25" i="128" s="1"/>
  <c r="G27" i="128" s="1"/>
  <c r="G42" i="128" s="1"/>
  <c r="G43" i="128" s="1"/>
  <c r="G44" i="128" s="1"/>
  <c r="E30" i="122"/>
  <c r="G30" i="122" s="1"/>
  <c r="G32" i="122" s="1"/>
  <c r="E23" i="122" s="1"/>
  <c r="G23" i="122" s="1"/>
  <c r="G26" i="122" s="1"/>
  <c r="G40" i="122" s="1"/>
  <c r="G41" i="122" s="1"/>
  <c r="E30" i="120"/>
  <c r="G30" i="120" s="1"/>
  <c r="G32" i="120" s="1"/>
  <c r="E23" i="120" s="1"/>
  <c r="G23" i="120" s="1"/>
  <c r="G26" i="120" s="1"/>
  <c r="E30" i="126"/>
  <c r="G30" i="126" s="1"/>
  <c r="G33" i="126" s="1"/>
  <c r="E24" i="126" s="1"/>
  <c r="G24" i="126" s="1"/>
  <c r="G26" i="74"/>
  <c r="G40" i="74" s="1"/>
  <c r="G41" i="74" s="1"/>
  <c r="G38" i="76"/>
  <c r="E25" i="76" s="1"/>
  <c r="G25" i="76" s="1"/>
  <c r="G31" i="76" s="1"/>
  <c r="G46" i="78"/>
  <c r="G47" i="78" s="1"/>
  <c r="E67" i="1" s="1"/>
  <c r="G67" i="1" s="1"/>
  <c r="G38" i="82"/>
  <c r="G39" i="82" s="1"/>
  <c r="E72" i="1" s="1"/>
  <c r="G72" i="1" s="1"/>
  <c r="G38" i="84"/>
  <c r="G39" i="84" s="1"/>
  <c r="G35" i="90"/>
  <c r="E25" i="90" s="1"/>
  <c r="G25" i="90" s="1"/>
  <c r="G28" i="90" s="1"/>
  <c r="G37" i="104"/>
  <c r="G38" i="104" s="1"/>
  <c r="G41" i="104" s="1"/>
  <c r="G42" i="104" s="1"/>
  <c r="G29" i="66"/>
  <c r="E21" i="66" s="1"/>
  <c r="G21" i="66" s="1"/>
  <c r="G23" i="66" s="1"/>
  <c r="G40" i="68"/>
  <c r="G18" i="72"/>
  <c r="G40" i="72" s="1"/>
  <c r="G41" i="72" s="1"/>
  <c r="G38" i="86"/>
  <c r="G39" i="86" s="1"/>
  <c r="G38" i="88"/>
  <c r="G39" i="88" s="1"/>
  <c r="E78" i="1" s="1"/>
  <c r="G78" i="1" s="1"/>
  <c r="G37" i="102"/>
  <c r="G38" i="102" s="1"/>
  <c r="G25" i="110"/>
  <c r="G39" i="110" s="1"/>
  <c r="G40" i="110" s="1"/>
  <c r="E24" i="116"/>
  <c r="G24" i="116" s="1"/>
  <c r="G27" i="116" s="1"/>
  <c r="G41" i="116" s="1"/>
  <c r="G42" i="116" s="1"/>
  <c r="G24" i="124"/>
  <c r="G27" i="124" s="1"/>
  <c r="G41" i="124"/>
  <c r="G42" i="124" s="1"/>
  <c r="G37" i="100"/>
  <c r="G38" i="100" s="1"/>
  <c r="E87" i="1" s="1"/>
  <c r="G87" i="1" s="1"/>
  <c r="G26" i="126"/>
  <c r="G41" i="98"/>
  <c r="G42" i="98" s="1"/>
  <c r="E83" i="1" s="1"/>
  <c r="G83" i="1" s="1"/>
  <c r="G37" i="108"/>
  <c r="G38" i="108" s="1"/>
  <c r="E94" i="1" s="1"/>
  <c r="G39" i="112"/>
  <c r="G40" i="112" s="1"/>
  <c r="E102" i="1" s="1"/>
  <c r="G102" i="1" s="1"/>
  <c r="G38" i="130"/>
  <c r="G39" i="130" s="1"/>
  <c r="E114" i="1" s="1"/>
  <c r="G114" i="1" s="1"/>
  <c r="G118" i="1" s="1"/>
  <c r="G62" i="96" l="1"/>
  <c r="G61" i="96"/>
  <c r="E82" i="1"/>
  <c r="G82" i="1" s="1"/>
  <c r="G63" i="96"/>
  <c r="G64" i="96" s="1"/>
  <c r="G66" i="96" s="1"/>
  <c r="G42" i="130"/>
  <c r="G43" i="130" s="1"/>
  <c r="G40" i="114"/>
  <c r="E103" i="1"/>
  <c r="G103" i="1" s="1"/>
  <c r="G42" i="114"/>
  <c r="G43" i="114" s="1"/>
  <c r="G43" i="112"/>
  <c r="G44" i="112" s="1"/>
  <c r="E90" i="1"/>
  <c r="G90" i="1" s="1"/>
  <c r="G41" i="106"/>
  <c r="G42" i="106" s="1"/>
  <c r="G39" i="106"/>
  <c r="G40" i="106"/>
  <c r="G44" i="106" s="1"/>
  <c r="G39" i="104"/>
  <c r="G41" i="100"/>
  <c r="G42" i="100" s="1"/>
  <c r="G45" i="98"/>
  <c r="G46" i="98" s="1"/>
  <c r="G42" i="92"/>
  <c r="G43" i="92" s="1"/>
  <c r="G46" i="92" s="1"/>
  <c r="G47" i="92" s="1"/>
  <c r="G42" i="88"/>
  <c r="G43" i="88" s="1"/>
  <c r="G42" i="82"/>
  <c r="G43" i="82" s="1"/>
  <c r="G50" i="78"/>
  <c r="G51" i="78" s="1"/>
  <c r="G46" i="76"/>
  <c r="G47" i="76" s="1"/>
  <c r="E66" i="1" s="1"/>
  <c r="G66" i="1" s="1"/>
  <c r="G42" i="68"/>
  <c r="G43" i="68" s="1"/>
  <c r="G39" i="64"/>
  <c r="G41" i="64"/>
  <c r="G42" i="64" s="1"/>
  <c r="G40" i="60"/>
  <c r="G41" i="60" s="1"/>
  <c r="E55" i="1" s="1"/>
  <c r="G55" i="1" s="1"/>
  <c r="G41" i="126"/>
  <c r="G42" i="126" s="1"/>
  <c r="G44" i="126" s="1"/>
  <c r="G40" i="46"/>
  <c r="G43" i="62"/>
  <c r="G44" i="62" s="1"/>
  <c r="G41" i="62"/>
  <c r="G42" i="34"/>
  <c r="G43" i="34" s="1"/>
  <c r="G40" i="34"/>
  <c r="G42" i="30"/>
  <c r="G43" i="30" s="1"/>
  <c r="G40" i="30"/>
  <c r="G41" i="30"/>
  <c r="G42" i="18"/>
  <c r="G43" i="18" s="1"/>
  <c r="G40" i="10"/>
  <c r="G41" i="10"/>
  <c r="G42" i="10" s="1"/>
  <c r="G39" i="10"/>
  <c r="E18" i="1"/>
  <c r="G18" i="1" s="1"/>
  <c r="E16" i="1"/>
  <c r="G41" i="6"/>
  <c r="G40" i="6"/>
  <c r="G42" i="6"/>
  <c r="G43" i="6" s="1"/>
  <c r="G45" i="6" s="1"/>
  <c r="G16" i="1"/>
  <c r="G40" i="50"/>
  <c r="E101" i="1"/>
  <c r="G101" i="1" s="1"/>
  <c r="G41" i="110"/>
  <c r="G42" i="110"/>
  <c r="G41" i="130"/>
  <c r="G41" i="68"/>
  <c r="G45" i="68" s="1"/>
  <c r="G42" i="112"/>
  <c r="G41" i="112"/>
  <c r="G40" i="100"/>
  <c r="G48" i="78"/>
  <c r="G42" i="60"/>
  <c r="G49" i="78"/>
  <c r="G43" i="60"/>
  <c r="G41" i="46"/>
  <c r="G45" i="46" s="1"/>
  <c r="E45" i="1"/>
  <c r="G45" i="1" s="1"/>
  <c r="G34" i="16"/>
  <c r="G36" i="16" s="1"/>
  <c r="G38" i="16" s="1"/>
  <c r="G39" i="16" s="1"/>
  <c r="S8" i="2"/>
  <c r="G40" i="130"/>
  <c r="G41" i="28"/>
  <c r="G45" i="28" s="1"/>
  <c r="E30" i="1"/>
  <c r="G30" i="1" s="1"/>
  <c r="G37" i="38"/>
  <c r="G38" i="38" s="1"/>
  <c r="E64" i="1"/>
  <c r="G64" i="1" s="1"/>
  <c r="G44" i="72"/>
  <c r="G45" i="72" s="1"/>
  <c r="G42" i="72"/>
  <c r="G43" i="72"/>
  <c r="E80" i="1"/>
  <c r="G80" i="1" s="1"/>
  <c r="G44" i="58"/>
  <c r="G45" i="58" s="1"/>
  <c r="E54" i="1"/>
  <c r="G42" i="58"/>
  <c r="G43" i="58"/>
  <c r="E28" i="1"/>
  <c r="G28" i="1" s="1"/>
  <c r="G40" i="24"/>
  <c r="G41" i="24"/>
  <c r="G42" i="24"/>
  <c r="G43" i="24" s="1"/>
  <c r="G43" i="122"/>
  <c r="E107" i="1"/>
  <c r="G107" i="1" s="1"/>
  <c r="G42" i="122"/>
  <c r="G44" i="122"/>
  <c r="G45" i="122" s="1"/>
  <c r="G45" i="116"/>
  <c r="G46" i="116" s="1"/>
  <c r="G43" i="116"/>
  <c r="E104" i="1"/>
  <c r="G104" i="1" s="1"/>
  <c r="G44" i="116"/>
  <c r="E65" i="1"/>
  <c r="G65" i="1" s="1"/>
  <c r="G42" i="74"/>
  <c r="G43" i="74"/>
  <c r="G44" i="74"/>
  <c r="G45" i="74" s="1"/>
  <c r="G43" i="54"/>
  <c r="G44" i="54" s="1"/>
  <c r="G41" i="54"/>
  <c r="E52" i="1"/>
  <c r="G52" i="1" s="1"/>
  <c r="G42" i="54"/>
  <c r="E26" i="1"/>
  <c r="G26" i="1" s="1"/>
  <c r="G41" i="20"/>
  <c r="G42" i="20" s="1"/>
  <c r="G40" i="20"/>
  <c r="G39" i="20"/>
  <c r="E20" i="1"/>
  <c r="G44" i="14"/>
  <c r="G43" i="14"/>
  <c r="G45" i="14"/>
  <c r="G46" i="14" s="1"/>
  <c r="G42" i="32"/>
  <c r="G43" i="32" s="1"/>
  <c r="G40" i="32"/>
  <c r="G41" i="32"/>
  <c r="E35" i="1"/>
  <c r="G35" i="1" s="1"/>
  <c r="G37" i="1" s="1"/>
  <c r="G41" i="40"/>
  <c r="E42" i="1"/>
  <c r="G42" i="44"/>
  <c r="E44" i="1"/>
  <c r="G42" i="94"/>
  <c r="G41" i="94"/>
  <c r="G43" i="94"/>
  <c r="G44" i="94" s="1"/>
  <c r="E81" i="1"/>
  <c r="G81" i="1" s="1"/>
  <c r="G45" i="130"/>
  <c r="T8" i="2"/>
  <c r="O9" i="2"/>
  <c r="P9" i="2" s="1"/>
  <c r="P19" i="2" s="1"/>
  <c r="I36" i="2" s="1"/>
  <c r="K36" i="2" s="1"/>
  <c r="J12" i="2"/>
  <c r="K12" i="2" s="1"/>
  <c r="F24" i="1"/>
  <c r="G45" i="124"/>
  <c r="G46" i="124" s="1"/>
  <c r="G43" i="124"/>
  <c r="E108" i="1"/>
  <c r="G108" i="1" s="1"/>
  <c r="G43" i="118"/>
  <c r="E33" i="2"/>
  <c r="F33" i="2" s="1"/>
  <c r="E34" i="2"/>
  <c r="F34" i="2" s="1"/>
  <c r="E32" i="2"/>
  <c r="F32" i="2" s="1"/>
  <c r="F51" i="1"/>
  <c r="G42" i="48"/>
  <c r="E46" i="1"/>
  <c r="G46" i="1" s="1"/>
  <c r="G51" i="80"/>
  <c r="G50" i="80"/>
  <c r="G52" i="80"/>
  <c r="G53" i="80" s="1"/>
  <c r="E68" i="1"/>
  <c r="G68" i="1" s="1"/>
  <c r="G47" i="12"/>
  <c r="G48" i="12" s="1"/>
  <c r="G45" i="12"/>
  <c r="G46" i="12"/>
  <c r="E19" i="1"/>
  <c r="G19" i="1" s="1"/>
  <c r="G54" i="1"/>
  <c r="G39" i="22"/>
  <c r="G40" i="22" s="1"/>
  <c r="G40" i="108"/>
  <c r="G94" i="1"/>
  <c r="G98" i="1" s="1"/>
  <c r="G41" i="70"/>
  <c r="E63" i="1"/>
  <c r="G63" i="1" s="1"/>
  <c r="G42" i="26"/>
  <c r="G43" i="26"/>
  <c r="G44" i="26" s="1"/>
  <c r="G41" i="26"/>
  <c r="E29" i="1"/>
  <c r="G29" i="1" s="1"/>
  <c r="G40" i="120"/>
  <c r="G41" i="120" s="1"/>
  <c r="E109" i="1"/>
  <c r="G109" i="1" s="1"/>
  <c r="G43" i="110"/>
  <c r="G44" i="110" s="1"/>
  <c r="G39" i="108"/>
  <c r="G43" i="98"/>
  <c r="G42" i="70"/>
  <c r="G43" i="70" s="1"/>
  <c r="G41" i="88"/>
  <c r="G40" i="88"/>
  <c r="E24" i="52"/>
  <c r="G24" i="52" s="1"/>
  <c r="G26" i="52" s="1"/>
  <c r="G40" i="52" s="1"/>
  <c r="G41" i="52" s="1"/>
  <c r="G40" i="70"/>
  <c r="G42" i="42"/>
  <c r="G43" i="42" s="1"/>
  <c r="G40" i="42"/>
  <c r="E43" i="1"/>
  <c r="G43" i="1" s="1"/>
  <c r="G41" i="50"/>
  <c r="G45" i="50" s="1"/>
  <c r="E47" i="1"/>
  <c r="G47" i="1" s="1"/>
  <c r="G41" i="42"/>
  <c r="G42" i="56"/>
  <c r="G43" i="56" s="1"/>
  <c r="E53" i="1"/>
  <c r="G53" i="1" s="1"/>
  <c r="G40" i="56"/>
  <c r="G40" i="82"/>
  <c r="G41" i="4"/>
  <c r="G42" i="4" s="1"/>
  <c r="G39" i="4"/>
  <c r="G40" i="4"/>
  <c r="E15" i="1"/>
  <c r="G15" i="1" s="1"/>
  <c r="G40" i="40"/>
  <c r="G45" i="114"/>
  <c r="E24" i="2"/>
  <c r="F24" i="2" s="1"/>
  <c r="G45" i="18"/>
  <c r="G45" i="128"/>
  <c r="E110" i="1"/>
  <c r="G110" i="1" s="1"/>
  <c r="G41" i="102"/>
  <c r="G42" i="102" s="1"/>
  <c r="G39" i="102"/>
  <c r="G40" i="102"/>
  <c r="E88" i="1"/>
  <c r="G88" i="1" s="1"/>
  <c r="E27" i="2"/>
  <c r="F27" i="2" s="1"/>
  <c r="E28" i="2"/>
  <c r="F28" i="2" s="1"/>
  <c r="F44" i="1"/>
  <c r="G46" i="128"/>
  <c r="G47" i="128" s="1"/>
  <c r="G44" i="118"/>
  <c r="G48" i="118" s="1"/>
  <c r="E105" i="1"/>
  <c r="G105" i="1" s="1"/>
  <c r="G44" i="124"/>
  <c r="G44" i="98"/>
  <c r="G48" i="98" s="1"/>
  <c r="G41" i="108"/>
  <c r="G42" i="108" s="1"/>
  <c r="G42" i="86"/>
  <c r="G43" i="86" s="1"/>
  <c r="G40" i="86"/>
  <c r="G41" i="86"/>
  <c r="E74" i="1"/>
  <c r="G74" i="1" s="1"/>
  <c r="G40" i="104"/>
  <c r="G44" i="104" s="1"/>
  <c r="E89" i="1"/>
  <c r="G89" i="1" s="1"/>
  <c r="G42" i="84"/>
  <c r="G43" i="84" s="1"/>
  <c r="G40" i="84"/>
  <c r="G41" i="84"/>
  <c r="E73" i="1"/>
  <c r="G73" i="1" s="1"/>
  <c r="G39" i="100"/>
  <c r="G41" i="82"/>
  <c r="G43" i="90"/>
  <c r="G44" i="90" s="1"/>
  <c r="F42" i="1"/>
  <c r="J15" i="2"/>
  <c r="K15" i="2" s="1"/>
  <c r="G42" i="40"/>
  <c r="G43" i="40" s="1"/>
  <c r="G37" i="66"/>
  <c r="G38" i="66" s="1"/>
  <c r="G42" i="62"/>
  <c r="E56" i="1"/>
  <c r="G56" i="1" s="1"/>
  <c r="G41" i="48"/>
  <c r="G43" i="44"/>
  <c r="G44" i="44" s="1"/>
  <c r="G46" i="44" s="1"/>
  <c r="G40" i="64"/>
  <c r="G44" i="64" s="1"/>
  <c r="G37" i="36"/>
  <c r="G38" i="36" s="1"/>
  <c r="G20" i="1"/>
  <c r="G41" i="34"/>
  <c r="G45" i="34" s="1"/>
  <c r="G44" i="10"/>
  <c r="E20" i="2"/>
  <c r="F20" i="2" s="1"/>
  <c r="T9" i="2"/>
  <c r="U9" i="2" s="1"/>
  <c r="F25" i="1"/>
  <c r="G25" i="1" s="1"/>
  <c r="G43" i="8"/>
  <c r="G42" i="8"/>
  <c r="E17" i="1"/>
  <c r="G17" i="1" s="1"/>
  <c r="G44" i="8"/>
  <c r="G45" i="8" s="1"/>
  <c r="G49" i="128" l="1"/>
  <c r="G46" i="112"/>
  <c r="G46" i="110"/>
  <c r="G44" i="108"/>
  <c r="G44" i="100"/>
  <c r="G45" i="92"/>
  <c r="G44" i="92"/>
  <c r="G45" i="88"/>
  <c r="G45" i="82"/>
  <c r="G53" i="78"/>
  <c r="G49" i="76"/>
  <c r="G43" i="126"/>
  <c r="G45" i="126"/>
  <c r="G46" i="126" s="1"/>
  <c r="G48" i="126" s="1"/>
  <c r="G48" i="76"/>
  <c r="G53" i="76" s="1"/>
  <c r="G50" i="76"/>
  <c r="G51" i="76" s="1"/>
  <c r="G46" i="62"/>
  <c r="G44" i="60"/>
  <c r="G45" i="60" s="1"/>
  <c r="G47" i="60" s="1"/>
  <c r="G47" i="122"/>
  <c r="G45" i="56"/>
  <c r="G46" i="48"/>
  <c r="F108" i="2"/>
  <c r="G45" i="40"/>
  <c r="K35" i="2"/>
  <c r="G45" i="30"/>
  <c r="U8" i="2"/>
  <c r="U10" i="2" s="1"/>
  <c r="G44" i="1"/>
  <c r="G75" i="1"/>
  <c r="G45" i="24"/>
  <c r="G47" i="58"/>
  <c r="G45" i="42"/>
  <c r="G46" i="26"/>
  <c r="G48" i="124"/>
  <c r="G39" i="38"/>
  <c r="G40" i="38"/>
  <c r="E41" i="1"/>
  <c r="G41" i="1" s="1"/>
  <c r="G41" i="38"/>
  <c r="G42" i="38" s="1"/>
  <c r="E24" i="1"/>
  <c r="G24" i="1" s="1"/>
  <c r="G40" i="16"/>
  <c r="G41" i="16"/>
  <c r="G42" i="16"/>
  <c r="G43" i="16" s="1"/>
  <c r="G91" i="1"/>
  <c r="G45" i="70"/>
  <c r="G46" i="54"/>
  <c r="G47" i="72"/>
  <c r="G47" i="8"/>
  <c r="G41" i="36"/>
  <c r="G42" i="36" s="1"/>
  <c r="G39" i="36"/>
  <c r="G40" i="36"/>
  <c r="E40" i="1"/>
  <c r="G40" i="1" s="1"/>
  <c r="G45" i="84"/>
  <c r="G43" i="120"/>
  <c r="E106" i="1"/>
  <c r="G106" i="1" s="1"/>
  <c r="G111" i="1" s="1"/>
  <c r="G42" i="120"/>
  <c r="G44" i="120"/>
  <c r="G45" i="120" s="1"/>
  <c r="G42" i="22"/>
  <c r="G41" i="22"/>
  <c r="E27" i="1"/>
  <c r="G27" i="1" s="1"/>
  <c r="G43" i="22"/>
  <c r="G44" i="22" s="1"/>
  <c r="G44" i="20"/>
  <c r="G48" i="116"/>
  <c r="G21" i="1"/>
  <c r="G42" i="1"/>
  <c r="G45" i="32"/>
  <c r="G47" i="74"/>
  <c r="G49" i="92"/>
  <c r="G43" i="52"/>
  <c r="G42" i="52"/>
  <c r="E51" i="1"/>
  <c r="G51" i="1" s="1"/>
  <c r="G57" i="1" s="1"/>
  <c r="G44" i="52"/>
  <c r="G45" i="52" s="1"/>
  <c r="G40" i="66"/>
  <c r="E61" i="1"/>
  <c r="G61" i="1" s="1"/>
  <c r="G69" i="1" s="1"/>
  <c r="G39" i="66"/>
  <c r="G41" i="66"/>
  <c r="G42" i="66" s="1"/>
  <c r="G46" i="90"/>
  <c r="G45" i="90"/>
  <c r="E79" i="1"/>
  <c r="G79" i="1" s="1"/>
  <c r="G84" i="1" s="1"/>
  <c r="G47" i="90"/>
  <c r="G48" i="90" s="1"/>
  <c r="G50" i="90" s="1"/>
  <c r="G45" i="86"/>
  <c r="G44" i="102"/>
  <c r="G44" i="4"/>
  <c r="G50" i="12"/>
  <c r="G55" i="80"/>
  <c r="G46" i="94"/>
  <c r="G48" i="14"/>
  <c r="G44" i="38" l="1"/>
  <c r="G31" i="1"/>
  <c r="G45" i="16"/>
  <c r="G44" i="66"/>
  <c r="G47" i="52"/>
  <c r="G46" i="22"/>
  <c r="G47" i="120"/>
  <c r="G44" i="36"/>
  <c r="G48" i="1"/>
  <c r="G119" i="1" l="1"/>
  <c r="E7" i="3" s="1"/>
  <c r="G122" i="1" l="1"/>
  <c r="G123" i="1"/>
  <c r="G124" i="1" s="1"/>
  <c r="G121" i="1"/>
  <c r="J50" i="3"/>
  <c r="E8" i="3"/>
  <c r="J52" i="3"/>
  <c r="J54" i="3" s="1"/>
  <c r="I20" i="3"/>
  <c r="I23" i="3"/>
  <c r="I22" i="3"/>
  <c r="I25" i="3"/>
  <c r="I16" i="3"/>
  <c r="I24" i="3"/>
  <c r="I17" i="3"/>
  <c r="I14" i="3"/>
  <c r="I15" i="3"/>
  <c r="I21" i="3"/>
  <c r="I13" i="3"/>
  <c r="G126" i="1" l="1"/>
  <c r="I19" i="3"/>
  <c r="H30" i="3"/>
  <c r="H31" i="3"/>
  <c r="H32" i="3"/>
  <c r="H28" i="3"/>
  <c r="F42" i="3"/>
  <c r="H42" i="3" s="1"/>
  <c r="F41" i="3"/>
  <c r="H41" i="3" s="1"/>
  <c r="H29" i="3"/>
  <c r="F43" i="3"/>
  <c r="H43" i="3" s="1"/>
  <c r="F44" i="3"/>
  <c r="H44" i="3" s="1"/>
  <c r="J43" i="3" l="1"/>
  <c r="I43" i="3"/>
  <c r="J28" i="3"/>
  <c r="I28" i="3"/>
  <c r="J29" i="3"/>
  <c r="I29" i="3"/>
  <c r="J32" i="3"/>
  <c r="I32" i="3"/>
  <c r="J41" i="3"/>
  <c r="I41" i="3"/>
  <c r="H40" i="3"/>
  <c r="I31" i="3"/>
  <c r="J31" i="3"/>
  <c r="J44" i="3"/>
  <c r="I44" i="3"/>
  <c r="J42" i="3"/>
  <c r="I42" i="3"/>
  <c r="J30" i="3"/>
  <c r="I30" i="3"/>
  <c r="J27" i="3" l="1"/>
  <c r="I27" i="3"/>
  <c r="I40" i="3"/>
  <c r="J40" i="3"/>
  <c r="J46" i="3" l="1"/>
  <c r="J48" i="3" s="1"/>
  <c r="I48" i="3" s="1"/>
  <c r="J8" i="3" s="1"/>
  <c r="J56" i="3" l="1"/>
  <c r="I56" i="3" s="1"/>
</calcChain>
</file>

<file path=xl/sharedStrings.xml><?xml version="1.0" encoding="utf-8"?>
<sst xmlns="http://schemas.openxmlformats.org/spreadsheetml/2006/main" count="6493" uniqueCount="517">
  <si>
    <t>VERSIÓN</t>
  </si>
  <si>
    <t>LISTADO DE CAPITULOS</t>
  </si>
  <si>
    <t>CAPITULOS</t>
  </si>
  <si>
    <t>No. ACTIVIDADES</t>
  </si>
  <si>
    <t>PRESUPUESTO DE OBRA</t>
  </si>
  <si>
    <t>1. PRELIMINARES</t>
  </si>
  <si>
    <t>Código</t>
  </si>
  <si>
    <t>Descripción</t>
  </si>
  <si>
    <t>U.M.</t>
  </si>
  <si>
    <t>Vr. Unitario</t>
  </si>
  <si>
    <t>Cantidad</t>
  </si>
  <si>
    <t>Vr. Parcial</t>
  </si>
  <si>
    <t>SUBTOTAL  PRELIMINARES</t>
  </si>
  <si>
    <t>2. RETIROS Y DEMOLICIONES</t>
  </si>
  <si>
    <t>SUBTOTAL  RETIROS Y DEMOLICIONES</t>
  </si>
  <si>
    <t>3. REPELLOS E IMPERMEABILIZACIONES</t>
  </si>
  <si>
    <t>SUBTOTAL  REPELLOS E IMPERMEABILIZACIONES</t>
  </si>
  <si>
    <t>4. ACABADOS DE FACHADA</t>
  </si>
  <si>
    <t>SUBTOTAL  ACABADOS DE FACHADA</t>
  </si>
  <si>
    <t>5. CUBIERTA</t>
  </si>
  <si>
    <t>SUBTOTAL  CUBIERTA</t>
  </si>
  <si>
    <t>6. CIMENTACIÓN, ESTRUCTURA MÉTALICA Y ENTREPISO</t>
  </si>
  <si>
    <t>SUBTOTAL  CIMENTACIÓN, ESTRUCTURA MÉTALICA Y ENTREPISO</t>
  </si>
  <si>
    <t>7. ACABADO DE PISOS INTERNOS TORRE 13</t>
  </si>
  <si>
    <t>SUBTOTAL  ACABADO DE PISOS INTERNOS TORRE 13</t>
  </si>
  <si>
    <t>8. MUROS PINTURAS, LIVIANOS Y CIELOS INTERNOS TORRE 13</t>
  </si>
  <si>
    <t>SUBTOTAL  MUROS PINTURAS, LIVIANOS Y CIELOS INTERNOS TORRE 13</t>
  </si>
  <si>
    <t>9. CARPINTERIA ALUMINIO Y METALICA TORRE 13</t>
  </si>
  <si>
    <t>SUBTOTAL  CARPINTERIA ALUMINIO Y METALICA TORRE 13</t>
  </si>
  <si>
    <t>10. REDES ELECTRICAS Y TELECOMUNICACIONES TORRE 13</t>
  </si>
  <si>
    <t>SUBTOTAL  REDES ELECTRICAS Y TELECOMUNICACIONES TORRE 13</t>
  </si>
  <si>
    <t>11. PISOS EXTERNOS Y EQUIPAMIENTO BLOQUE 14</t>
  </si>
  <si>
    <t>SUBTOTAL  PISOS EXTERNOS Y EQUIPAMIENTO BLOQUE 14</t>
  </si>
  <si>
    <t>12. ADECUACIÓN DE ZONAS VERDES</t>
  </si>
  <si>
    <t>SUBTOTAL  ADECUACIÓN DE ZONAS VERDES</t>
  </si>
  <si>
    <t>TOTAL COSTOS DIRECTOS</t>
  </si>
  <si>
    <t>Administracion</t>
  </si>
  <si>
    <t>Imprevistos</t>
  </si>
  <si>
    <t>Utilidad</t>
  </si>
  <si>
    <t>IVA Sobre la Utilidad</t>
  </si>
  <si>
    <t>TOTAL</t>
  </si>
  <si>
    <t>Materiales</t>
  </si>
  <si>
    <t>Equipos</t>
  </si>
  <si>
    <t>Mano de obra</t>
  </si>
  <si>
    <t>Transporte</t>
  </si>
  <si>
    <t>Total Transporte</t>
  </si>
  <si>
    <t>Total Mano de Obra</t>
  </si>
  <si>
    <t>Total Equipos</t>
  </si>
  <si>
    <t>HERRAMIENTA Y EQUIPO MENOR (3% M.O.)</t>
  </si>
  <si>
    <t>%</t>
  </si>
  <si>
    <t>Total Materiales</t>
  </si>
  <si>
    <t>COSTOS INDIRECTOS</t>
  </si>
  <si>
    <t>VALOR COSTO DIRECTO</t>
  </si>
  <si>
    <t xml:space="preserve">% ADMIN TEORICO   </t>
  </si>
  <si>
    <t>VALOR COSTO TOTAL APROX.</t>
  </si>
  <si>
    <t xml:space="preserve">% ADMIN OBTENIDO   </t>
  </si>
  <si>
    <t>DURACION OBRA EN MESES</t>
  </si>
  <si>
    <t>% ANTICIPO A SOLICITAR</t>
  </si>
  <si>
    <t>COSTOS ADMINISTRATIVOS</t>
  </si>
  <si>
    <t>VALOR MENSUAL</t>
  </si>
  <si>
    <t>%OCUP MES</t>
  </si>
  <si>
    <t>MESES DEDIC.</t>
  </si>
  <si>
    <t>VALOR PARCIAL</t>
  </si>
  <si>
    <t>%S/COSTOS DIRECTOS</t>
  </si>
  <si>
    <t>VALOR EN PESOS</t>
  </si>
  <si>
    <t>PERSONAL TECNICO Y ADM: (Incl.Pres.Soc)</t>
  </si>
  <si>
    <t>DIRECTOR DE OBRA</t>
  </si>
  <si>
    <t>INGENIERO / ARQUITECTO DE OBRA</t>
  </si>
  <si>
    <t>MAESTRO DE OBRA</t>
  </si>
  <si>
    <t>PROFESIONAL SISO</t>
  </si>
  <si>
    <t>OFICINA, PAPELERIA Y OTROS:</t>
  </si>
  <si>
    <t>%Utiliz</t>
  </si>
  <si>
    <t>Meses</t>
  </si>
  <si>
    <t>COSTO OFICINA</t>
  </si>
  <si>
    <t>COMPUTADORES</t>
  </si>
  <si>
    <t>COSTO PAPELERIA, FOTOCOPIAS,ETC</t>
  </si>
  <si>
    <t>DOTACIÓN</t>
  </si>
  <si>
    <t>BAÑO PORTATIL Y MANTENIMIENTO MENSUAL</t>
  </si>
  <si>
    <t>LABORATORIO DE GEOTECNIA</t>
  </si>
  <si>
    <t>LEGALIZACION DE CONTRATOS (Pólizas):</t>
  </si>
  <si>
    <t>% Requerido</t>
  </si>
  <si>
    <t>Durac+ (Meses)</t>
  </si>
  <si>
    <t>%Prima</t>
  </si>
  <si>
    <t>POLIZA DE CUMPLIMIENTO</t>
  </si>
  <si>
    <t>POLIZA DE MANEJO DE ANTICIPO</t>
  </si>
  <si>
    <t>POLIZA R. CIVIL EXTRACONTRACTUAL</t>
  </si>
  <si>
    <t xml:space="preserve">POLIZA DE ESTABILIDAD </t>
  </si>
  <si>
    <t>POLIZA DE SALARIO Y P. SOCIALES</t>
  </si>
  <si>
    <t>-</t>
  </si>
  <si>
    <t>LEGALIZACION DEL CONTRATO (Otros)</t>
  </si>
  <si>
    <t>DESCUENTO SOBRE EL CONTRATO</t>
  </si>
  <si>
    <t>Vr. Ttl contrato</t>
  </si>
  <si>
    <t>Reteica 2%</t>
  </si>
  <si>
    <t>Fondo de Innovación para la Competitividad (FIC)</t>
  </si>
  <si>
    <t>retención en la fuente 2%</t>
  </si>
  <si>
    <t>Gravamen Movimientos Financieros (4x1000)</t>
  </si>
  <si>
    <t>TOTAL COSTOS ADMINISTRATIVOS (SUMA)</t>
  </si>
  <si>
    <t>ADMINISTRACION</t>
  </si>
  <si>
    <t>TOTAL COSTOS ADMINISTRATIVOS</t>
  </si>
  <si>
    <t>IMPREVISTOS:</t>
  </si>
  <si>
    <t>RESERVAS DEL PROPONENTE PARA IMPREVISTO</t>
  </si>
  <si>
    <t>UTILIDAD</t>
  </si>
  <si>
    <t>RESERVA DEL PROPONENTE PARA EL CALCULO DE SU UTILIDAD</t>
  </si>
  <si>
    <t>IVA SOBRE UTILIDAD</t>
  </si>
  <si>
    <t>COSTO TOTAL DE AIU</t>
  </si>
  <si>
    <t>Firma:   ______________________________</t>
  </si>
  <si>
    <t xml:space="preserve">Nombre:   </t>
  </si>
  <si>
    <t xml:space="preserve">Cargo: </t>
  </si>
  <si>
    <t>ANALISIS DE PRECIOS UNITARIOS</t>
  </si>
  <si>
    <t>Nombre del Proyecto</t>
  </si>
  <si>
    <t>Fecha</t>
  </si>
  <si>
    <t>Versión</t>
  </si>
  <si>
    <t xml:space="preserve">Objeto Proyecto            </t>
  </si>
  <si>
    <t>No. de Contrato</t>
  </si>
  <si>
    <t>Contratista</t>
  </si>
  <si>
    <t>Capítulo</t>
  </si>
  <si>
    <t>1.01</t>
  </si>
  <si>
    <t>Actividad</t>
  </si>
  <si>
    <t>CAMPAMENTO. ALQUILER DE CONTENEDOR PARA ALMACEN.</t>
  </si>
  <si>
    <t>Unidad Medida</t>
  </si>
  <si>
    <t>MES</t>
  </si>
  <si>
    <t>ALQUILER DE CONTENEDOR ESTÁNDAR DE 20 PIES</t>
  </si>
  <si>
    <t>Mano de Obra</t>
  </si>
  <si>
    <t>Total Costos Directo</t>
  </si>
  <si>
    <t>Factor Incremento</t>
  </si>
  <si>
    <t>MEMORIA DE CANTIDAD</t>
  </si>
  <si>
    <t>DESCRIPCIÓN</t>
  </si>
  <si>
    <t>DIMENSIONES</t>
  </si>
  <si>
    <t>LONGITUD
m</t>
  </si>
  <si>
    <t>ANCHO
m</t>
  </si>
  <si>
    <t>ALTURA
m</t>
  </si>
  <si>
    <t>N° DE UNIDADES</t>
  </si>
  <si>
    <t>SUBTOTAL</t>
  </si>
  <si>
    <t>COTENEDOR 20 PIES</t>
  </si>
  <si>
    <t>REGISTRO FOTOGRÁFICO DE OBRA</t>
  </si>
  <si>
    <t xml:space="preserve">INSERTAR FOTO </t>
  </si>
  <si>
    <t>1.02</t>
  </si>
  <si>
    <t>SUMINISTRO Y OPERACIÓN DE SISTEMA Y EQUIPOS CERTIFICADOS PARA TRABAJO EN ALTURAS, INCLUYE ANDAMIOS MULTIDIRECCIONALES, ANDAMIOS COLGANTES, ARNÉS Y SISTEMA DE PROTECCIÓN CONTRA CAÍDAS.</t>
  </si>
  <si>
    <t>ALQUILER DE ANDAMIOS CERTIFICADOS PARA TRABAJO EN ALTURA</t>
  </si>
  <si>
    <t>EQUIPO PARA TRABAJO EN ALTURA</t>
  </si>
  <si>
    <t xml:space="preserve">EQUIPO </t>
  </si>
  <si>
    <t>1.03</t>
  </si>
  <si>
    <t>ML</t>
  </si>
  <si>
    <t xml:space="preserve">Cable de acero galvanizado 1/8" </t>
  </si>
  <si>
    <t>Kit de anclajes extremos y tensor</t>
  </si>
  <si>
    <t>UND</t>
  </si>
  <si>
    <t>Absorbedor de energía</t>
  </si>
  <si>
    <t>Sistema de anclaje a cubierta (bases, pernos)</t>
  </si>
  <si>
    <t>ABC001</t>
  </si>
  <si>
    <t>Técnico Instalador  + Porfesional</t>
  </si>
  <si>
    <t>DIA</t>
  </si>
  <si>
    <t>ANCHO COLISEO</t>
  </si>
  <si>
    <t>1.04</t>
  </si>
  <si>
    <t>LIMPIEZA GENERAL DE OBRA</t>
  </si>
  <si>
    <t>M2</t>
  </si>
  <si>
    <t>AYUDANTE OBRA</t>
  </si>
  <si>
    <t>HR</t>
  </si>
  <si>
    <t>ÁREA INTERVENSIÓN COLISEO</t>
  </si>
  <si>
    <t>ÁREA ZONA VERDE</t>
  </si>
  <si>
    <t>1.05</t>
  </si>
  <si>
    <t>LOCALIZACIÓN Y REPLANTEO PARQUES Y ZONAS VERDES</t>
  </si>
  <si>
    <t>LISTON OTOBO 2" X 2" X 300 CM</t>
  </si>
  <si>
    <t>PUNTILLA CON CABEZA 2"</t>
  </si>
  <si>
    <t>LB</t>
  </si>
  <si>
    <t>PIOLA GRUESA 50 METROS</t>
  </si>
  <si>
    <t>ROLLO</t>
  </si>
  <si>
    <t>PINTURA EN ACEITE</t>
  </si>
  <si>
    <t>GL</t>
  </si>
  <si>
    <t>EQUIPO DE TOPOGRAFIA CALIBRADO</t>
  </si>
  <si>
    <t>GB</t>
  </si>
  <si>
    <t>CUADRILLA DE CONSTRUCCIÓN TIPO 1 (1 OFICIAL + 1 AYUDANTE)</t>
  </si>
  <si>
    <t>HC</t>
  </si>
  <si>
    <t>M.O. TOPOGRAFIA 1 CADENERO + 1 TOPOG.</t>
  </si>
  <si>
    <t>1.06</t>
  </si>
  <si>
    <t>CERRAMIENTO PROVISIONAL EN POLIPROPILENO VERDE H= 2.10 M. INCLUYE MANTENIMIENTO DURANTE TODO EL PERIODO DE LA OBRA.</t>
  </si>
  <si>
    <t>GUADUA [TACO] 2.50-3M</t>
  </si>
  <si>
    <t>ALAMBRE GALVANIZADO CALIBRE 18</t>
  </si>
  <si>
    <t>MALLA FIBRA TEJIDA H=2.10M</t>
  </si>
  <si>
    <t xml:space="preserve">CERRAMIENTO PERIMETRAL </t>
  </si>
  <si>
    <t>2.01</t>
  </si>
  <si>
    <t>DEMOLICIONES DE REPELLO Y PINUTRA EXISTENTE EN FACHADAS. LIMPIEZA DE LA SUPERFICIE HASTA QUEDAR APTA PARA APLICAR REPELLO NUEVO.</t>
  </si>
  <si>
    <t>MARTILLO DEMOLEDOR ELÉCTRICO</t>
  </si>
  <si>
    <t>C0201001</t>
  </si>
  <si>
    <t>TORRE 13</t>
  </si>
  <si>
    <t>TORRE 14</t>
  </si>
  <si>
    <t>2.02</t>
  </si>
  <si>
    <t>M3</t>
  </si>
  <si>
    <t>VIAJE VOLQUETA A 25 KM</t>
  </si>
  <si>
    <t>M3/KM</t>
  </si>
  <si>
    <t>ÁREA
m</t>
  </si>
  <si>
    <t>ESPESOR
m</t>
  </si>
  <si>
    <t>EXPANSIÓN</t>
  </si>
  <si>
    <t>VOLUMEN DE REPELLO A RETIRAR</t>
  </si>
  <si>
    <t>2.03</t>
  </si>
  <si>
    <t>DEMOLICIÓN DE MUROS PARA INSTALACIÓN DE VENTANAS Y BLOQUES CALADOS EN FACHADA EN BLOQUE 13</t>
  </si>
  <si>
    <t>DEMOLICIÓN PARA VENTANAS MEZANINE</t>
  </si>
  <si>
    <t>DEMOLICIÓN PARA CALADOS EN COLISEO</t>
  </si>
  <si>
    <t>2.04</t>
  </si>
  <si>
    <t>DESMONTE BARANDA TUBULAR</t>
  </si>
  <si>
    <t>EQUIPO DE OXICORTE Y SOLDADURA</t>
  </si>
  <si>
    <t>BARANDA EN GRADERIA</t>
  </si>
  <si>
    <t>2.05</t>
  </si>
  <si>
    <t>EXCAVACIÓN MANUAL HASTA NIVEL DE SUBRASANTE, INCLUYE CARGUE EN VOLQUETA</t>
  </si>
  <si>
    <t>ÁREA
m2</t>
  </si>
  <si>
    <t>ZONA VERDE</t>
  </si>
  <si>
    <t>2.06</t>
  </si>
  <si>
    <t>RELLENO CON MATERIAL IMPORTADO TIPO ROCA MUERTA, INCLUYE TRANSPORTE HASTA LA OBRA, COMPACTACIÓN MECÁNICA.</t>
  </si>
  <si>
    <t>ROCAMUERTA</t>
  </si>
  <si>
    <t>EQUIPO DE COMPACTACIÓN TIPO RANA O SALTARIN</t>
  </si>
  <si>
    <t>ANDENES</t>
  </si>
  <si>
    <t>2.07</t>
  </si>
  <si>
    <t>DEMOLICIÓN DE PISOS Y DE PISO EN GRANITO NATURAL PARA EXTERIOR EN ÁREA DE BLOQUE 14</t>
  </si>
  <si>
    <t>3.01</t>
  </si>
  <si>
    <t>SUMINISTRO E INSTALACIÓN DE IMPERMEBIALIZACIÓN CON LECHADA DE CEMENTO CON SIKALATEX O SIMILAR</t>
  </si>
  <si>
    <t>CEMENTO</t>
  </si>
  <si>
    <t>KG</t>
  </si>
  <si>
    <t>SIKALATEX</t>
  </si>
  <si>
    <t>C1301001</t>
  </si>
  <si>
    <t>FACHADA NORTE</t>
  </si>
  <si>
    <t>FACHADA SUR</t>
  </si>
  <si>
    <t>FACHADA ORIENTAL</t>
  </si>
  <si>
    <t>FACHADA OCCIDENTAL</t>
  </si>
  <si>
    <t>3.02</t>
  </si>
  <si>
    <t>SUMINISTRO E INSTALACIÓN DE REPELLO. INCLUYE MORTERO 1:3 IMPERMEABLIZADO CON TOXEMENT 1A O SIMILAR</t>
  </si>
  <si>
    <t>MORTERO 1:3</t>
  </si>
  <si>
    <t>TOXEMENT 1A</t>
  </si>
  <si>
    <t>3.03</t>
  </si>
  <si>
    <t>SUMINISTRO E INSTALACIÓN DE REPELLO PARA CARTERAS. INCLUYE MORTERO 1:3 IMPERMEABLIZADO CON TOXEMENT 1A O SIMILAR</t>
  </si>
  <si>
    <t>4.01</t>
  </si>
  <si>
    <t>SUMINISTRO Y APLICACION GRANIPLAST ALTA CALIDAD COLOR BLANCO Y GRIS</t>
  </si>
  <si>
    <t>A0601007</t>
  </si>
  <si>
    <t>C1301027</t>
  </si>
  <si>
    <t>4.02</t>
  </si>
  <si>
    <t>SUMINISTRO Y APLICACION GRANIPLAST ALTA CALIDAD PARA CARTERAS COLOR BLANCO Y GRIS</t>
  </si>
  <si>
    <t>COLUMNAS</t>
  </si>
  <si>
    <t>4.03</t>
  </si>
  <si>
    <t>DILATACIONES EN FACHADA PARA LOSAS DE ENTREPISO, VIGAS Y COLUMNAS</t>
  </si>
  <si>
    <t>PULIDORA CON DISCO DE CORTE</t>
  </si>
  <si>
    <t>VIGAS / LOSA</t>
  </si>
  <si>
    <t>4.04</t>
  </si>
  <si>
    <t>RECONSTRUCCIÓN DE ZÓCALO O MEDICA CAÑA EN FACHADAS CON MORTERO Y SIKALATEX O SMILIAR</t>
  </si>
  <si>
    <t>FACHADA OCC</t>
  </si>
  <si>
    <t>LOSA</t>
  </si>
  <si>
    <t>ERROR</t>
  </si>
  <si>
    <t>4.05</t>
  </si>
  <si>
    <t>SUMINISTRO E INSTALACIÓN DE BLOQUES CALADOS EN FACHADA BLOQUE 13 PARA VENTILACIÓN</t>
  </si>
  <si>
    <t>CALADO CEMENTO 20X20X12</t>
  </si>
  <si>
    <t>MORTERO DE PEGA PARA BLOQUE</t>
  </si>
  <si>
    <t>PISO 1  COLISEO</t>
  </si>
  <si>
    <t>EN LA ALTURA</t>
  </si>
  <si>
    <t>4.06</t>
  </si>
  <si>
    <t>SUMINISTRO Y PINTURA TIPO CORAZA BLANCA PARA CALADOS EN FACHADA. INCLUYE LIMPIEZA DE LOS ELEMENTOS Y DOS MANOS DE PINUTRA.</t>
  </si>
  <si>
    <t>PINTURA PARA EXTERIOR BLANCA KORAZA</t>
  </si>
  <si>
    <t>HIDROLAVADORA CHORRO PRESION-AUTONOMA</t>
  </si>
  <si>
    <t>4.07</t>
  </si>
  <si>
    <t>SUMINISTRO E INSTALACIÓN DE BLOQUES EN FACHADA BLOQUE 14 PARA CERRAR PUERTAS DE ACCESO.</t>
  </si>
  <si>
    <t>BLOQUE CONCRETO 10X19X39</t>
  </si>
  <si>
    <t>PUERTAS TRACERAS</t>
  </si>
  <si>
    <t>4.08</t>
  </si>
  <si>
    <t>CANALIZACIÓN DE CABLEADO SISTEMA DE VIDEO VIGILANCIA. SUMINISTRO EN INSTALACIÓN DE DUCTERIA CONDUIT 1/2",  RANURA MURO O VIGA, REPARACIÓN.</t>
  </si>
  <si>
    <t>TUBO CONDUIT DE 1/2" PVC</t>
  </si>
  <si>
    <t>TUBERIA EXISTENTE</t>
  </si>
  <si>
    <t>5.01</t>
  </si>
  <si>
    <t>SUMINISTRO E INSTLACIÓN DE ALFAJÍAS EN ALUMINIO DE 26cm DE ANCHO COLOR NATURAL CALIBRE 16, CON GOTERO Y PUNTOS DE ANCLAJE.</t>
  </si>
  <si>
    <t>ALFAJÍA FABRICADA EN LAMINA DE ACERO INOX CAL 16 DE 22cm ANCHO CON PESTAÑAS DE 4 CM.</t>
  </si>
  <si>
    <t>CHAZO PLASTICO 1/4"</t>
  </si>
  <si>
    <t>TORNILLO LAM. AVELL. 8 X 2"</t>
  </si>
  <si>
    <t>BUITRONES</t>
  </si>
  <si>
    <t>FACHADAS</t>
  </si>
  <si>
    <t>5.02</t>
  </si>
  <si>
    <t>SUMINISTRO E INSTALACIÓN DE PINTURA CON ALUMINIO BITUMINOSO A DOS MANOS PARA IMPERMEABILIZACIÓN DE TERRAZA.  INCLUYE LIMPIEZA DE LA SUPERFICIE</t>
  </si>
  <si>
    <t>PINTURA BITUMINOSA DE ALUMINIO</t>
  </si>
  <si>
    <t>GAL</t>
  </si>
  <si>
    <t>RODILLO FELPA</t>
  </si>
  <si>
    <t>VIGA CANAL</t>
  </si>
  <si>
    <t>5.03</t>
  </si>
  <si>
    <t>DESMONTAJE Y REINSTALACIÓN DEL SISTEMA DE PROTECCIÓN CONTRA RAYOS (PARARRAYOS), INCLUYENDO CABLES, VARILLAS, SOPORTES Y ACCESORIOS EXISTENTES, ASÍ COMO EL SUMINISTRO E INSTALACIÓN DE NUEVOS SOPORTES PLÁSTICOS PARA SU FIJACIÓN EN TERRAZA.</t>
  </si>
  <si>
    <t>SOPORTES PLASTICOS</t>
  </si>
  <si>
    <t>C1301004</t>
  </si>
  <si>
    <t>GLOBAL</t>
  </si>
  <si>
    <t>5.04</t>
  </si>
  <si>
    <t>MANTENIMIENTO CORRECTIVO DE CUBIERTA metálicas del tipoTechmet, INCLUYE REPARACIÓN Y SELLADO DE PUNTOS DE FILTRACIÓN</t>
  </si>
  <si>
    <t>SELLADOR DE POLIURETANO (SIKAFLEX 11 FC O SIMILAR)</t>
  </si>
  <si>
    <t>CINTA IMPERMEABLE AUTOADHESIVA ALUMINIZADA (10 CM)</t>
  </si>
  <si>
    <t>TORNILLO AUTOPERFORANTE CON ARANDELA DE NEOPRENO</t>
  </si>
  <si>
    <t>CUBIERTA COLISEO</t>
  </si>
  <si>
    <t>5.05</t>
  </si>
  <si>
    <t>SUMINISTRO E INSTALACIÓN DE TUBERIA PARA BAJANTES EN BLOQUE 14</t>
  </si>
  <si>
    <t>SOLDADURA PVC 1/4 GLN</t>
  </si>
  <si>
    <t>TUBO SANITARIO PVC 4"</t>
  </si>
  <si>
    <t>M</t>
  </si>
  <si>
    <t>LIMPIADOR PVC 1/4 GLN (760 GRMS)</t>
  </si>
  <si>
    <t>UNIÓN SANITARIA 4"</t>
  </si>
  <si>
    <t>M.O. HIDROSANIT. 2 AYUDANTES + 1 OFICIAL</t>
  </si>
  <si>
    <t>DESCARGAS TORRE 14</t>
  </si>
  <si>
    <t>5.06</t>
  </si>
  <si>
    <t>MANTENIMIENTO DE ELEMENTOS METALICOS Y LIMPIEZA DE LA CUBIERTA PARASOL CONJUNTO A PISCINA</t>
  </si>
  <si>
    <t>SOLVENTE</t>
  </si>
  <si>
    <t>COMPRESOR Y PISTOLA</t>
  </si>
  <si>
    <t>CUBIERTA</t>
  </si>
  <si>
    <t>6.01</t>
  </si>
  <si>
    <t>EXCAVACIÓN MANUAL PARA ZAPATAS NUEVAS SOBRE ZAPATAS EXISTENTES, INCLUYE RETIRO DE MATERIAL</t>
  </si>
  <si>
    <t>ZAPATAS</t>
  </si>
  <si>
    <t>6.02</t>
  </si>
  <si>
    <t>ABUJARDADO ZAPATAS EXISTENTES PARA ADHESION CONCRETOS</t>
  </si>
  <si>
    <t>6.03</t>
  </si>
  <si>
    <t>ANCLAJE EPOXICO CONECTORES ZAPATA VIEJA - ZAPATA NUEVA</t>
  </si>
  <si>
    <t>ADHES. ANCL. ESTR. 600ML TIPO ANCHORFIX 3001</t>
  </si>
  <si>
    <t>ACERO DE REFUERZO PDR-60, FY: 4200 KG/CM2</t>
  </si>
  <si>
    <t>ANCLAJE</t>
  </si>
  <si>
    <t>6.04</t>
  </si>
  <si>
    <t>SUMINISTRO E INSTALACIÓN DE ACERO DE REFUERZO PARA REFORZAMIENTO DE ZAPATAS EXISTENTES Y PEDESTALES</t>
  </si>
  <si>
    <t>ALAMBRE NEGRO PARA AMARRE CALIBRE 18</t>
  </si>
  <si>
    <t>PEDESTALES</t>
  </si>
  <si>
    <t>6.06</t>
  </si>
  <si>
    <t>SUMINISTRO Y VACIADO DE CONCRETO DE 21 MPA PARA REFORZAMIENTO DE ZAPATAS EXISTENTES (SOBREZAPATAS) Y PEDESTALES</t>
  </si>
  <si>
    <t>CONCRETO 21 MPA</t>
  </si>
  <si>
    <t>SEPAROL N (DESFORMALETEANTE PARA FÁCIL DESENCOFRE DE CONCRETO)</t>
  </si>
  <si>
    <t>FORMALETA</t>
  </si>
  <si>
    <t>VIBRADOR ELECTRICO</t>
  </si>
  <si>
    <t>6.10</t>
  </si>
  <si>
    <t>RELLENO Y COMPACTACIÓN DE MATERIAL SELECCIONADO EN EXCAVACIONES INTERVENIDAS</t>
  </si>
  <si>
    <t>6.11</t>
  </si>
  <si>
    <t>SUMINISTRO, FABRICACIÓN E INSTALACIÓN DE COLUMNAS EN PERFIL METÁLICO ESTRUCTURAL (IPE, HEB O SIMILAR SEGÚN DISEÑO), INCLUYE CORTE, SOLDADURA, PINTURA ANTICORROSIVA Y TRANSPORTE A OBRA</t>
  </si>
  <si>
    <t>SOLDADURA ELÉCTRICA</t>
  </si>
  <si>
    <t>DISOLVENTE</t>
  </si>
  <si>
    <t>PINTURA ANTICORROSIVA ALQUÍDICA</t>
  </si>
  <si>
    <t>PINTURA ESMALTE PINTULUX</t>
  </si>
  <si>
    <t>Perfil HEA100 acero A36/A572 Gr50</t>
  </si>
  <si>
    <t>EQUIPO DE SOLDADURA</t>
  </si>
  <si>
    <t>PULIDORA ELÉCTRICA, CARETA CON VISOR, EXTENSIÓN ELÉCTRICA</t>
  </si>
  <si>
    <t>Un</t>
  </si>
  <si>
    <t>MALACATE TIRFOR 1,600 KG CON CABLE DE ACERO</t>
  </si>
  <si>
    <t>CUADRILLA SOLDADURA</t>
  </si>
  <si>
    <t>CUADRILLA PINTURA</t>
  </si>
  <si>
    <t>PESO VIGAS</t>
  </si>
  <si>
    <t>6.12</t>
  </si>
  <si>
    <t>SUMINISTRO, FABRICACIÓN E INSTALACIÓN DE VIGAS, CORREAS METÁLICAS, INCLUYE CORTE, SOLDADURA, CONEXIONES, PLATINAS DE UNIÓN, RIGIDIZADORES Y ELEMENTOS DE EMPALME ENTRE PERFILES METÁLICOS. PINTURA ANTICORROSIVA Y TRANSPORTE A OBRA</t>
  </si>
  <si>
    <t>ANDAMIOS PARA SOPORTE</t>
  </si>
  <si>
    <t>VIGAS PRINCIPALES</t>
  </si>
  <si>
    <t>VIGAS SECUNDARIAS Y CORREAS</t>
  </si>
  <si>
    <t xml:space="preserve"> CONEXIONES, PLATINAS DE UNIÓN, RIGIDIZADORES Y ELEMENTOS DE EMPALME ENTRE PERFILES METÁLICOS</t>
  </si>
  <si>
    <t>6.13</t>
  </si>
  <si>
    <t>SUMINISTRO E INSTALACIÓN DE STEEL DECK (LÁMINA COLABORANTE) + MALLA ELECTROSOLDADA SEGÚN DISEÑO ESTRUCTURAL, SUMINISTRO Y VACIADO DE CONCRETO DE 21 MPA PARA LOSA NUEVA, INCLUYE VIBRADO Y CURADO</t>
  </si>
  <si>
    <t>DECK STEEL 3" GRADO 40 CAL. 22</t>
  </si>
  <si>
    <t>CONECTOR PARA DECK STEEL</t>
  </si>
  <si>
    <t>CONCRETO 20.7 MPA (PREMEZCLADO)</t>
  </si>
  <si>
    <t>ANTISOL BLANCO (CURADOR PARA CONCRETO Y MORTERO BASE AGUA)</t>
  </si>
  <si>
    <t>MALLA ELECTROSOLDADA 4.0 MM 15X15 CM</t>
  </si>
  <si>
    <t>m2</t>
  </si>
  <si>
    <t>ALAMBRE NEGRO CAL. 18</t>
  </si>
  <si>
    <t>Kg</t>
  </si>
  <si>
    <t>DISTANCIADOR DE CONCRETO</t>
  </si>
  <si>
    <t>TACO METÁLICO DE 2.00 A 3.30 M</t>
  </si>
  <si>
    <t>TIJERA TACO METÁLICO</t>
  </si>
  <si>
    <t>VIBRADOR ELÉCTRICO PARA CONCRETO</t>
  </si>
  <si>
    <t>SERVICIO DE BOMBA CONCRETO PREMEZCLADO</t>
  </si>
  <si>
    <t>7.01</t>
  </si>
  <si>
    <t>SUMINISTRO E INSTALACION PISO NEOPRENO 61X61 NEGRO AREA GIMNASIO</t>
  </si>
  <si>
    <t>PSIO GYM</t>
  </si>
  <si>
    <t>7.02</t>
  </si>
  <si>
    <t>SUMINISTRO E INSTALACION PISO LAMINADO WATER RESIST 8 MM BREMEN CAJA 1.97 M2 HOLZTEK ZONA RECREACION ACTIVA PISO 1</t>
  </si>
  <si>
    <t>PISO 12DO. PISO</t>
  </si>
  <si>
    <t>PISO 2DO. PISO</t>
  </si>
  <si>
    <t>7.03</t>
  </si>
  <si>
    <t>RECUBRIMIENTO ACRÍLICO DEPORTIVO ANTIDESLIZANTE PARA CANCHA MÚLTIPLE, BASE AGUA, CON AGREGADO MINERAL/CUARZO DE GRANULOMETRÍA CONTROLADA, MARCA PINTUCO PARA CANCHAS O SIMILAR</t>
  </si>
  <si>
    <t>CUADRILLA PINTURA TIPO 1 (1 OFICIAL PINTOR + 1 AYUDANTES PINTOR)</t>
  </si>
  <si>
    <t>CANCHA</t>
  </si>
  <si>
    <t>8.01</t>
  </si>
  <si>
    <t>PINTURA LAVABLE TIPO 1 PREMIUM PARA MUROS INTERIORES DEL COLISEO, A DOS MANOS, INCLUYE PREPARACIÓN DE SUPERFICIE</t>
  </si>
  <si>
    <t>MUROS INTERNOS COLISEO</t>
  </si>
  <si>
    <t>8.02</t>
  </si>
  <si>
    <t xml:space="preserve">INSTALACIÓN DE MURO EN BOARD ST 12MM DOBLE CARA, INCLUYE ESTRUCTURA, INSTALACIÓN LAMINAS, MASILLA Y PINTURA 3 MANOS VINILO TIPO 1. </t>
  </si>
  <si>
    <t>CUADRILLA DRY WALL TIPO 1 (1 OFICIAL DRYWALL + 1 AYUDANTES DRYWALL)</t>
  </si>
  <si>
    <t>MUROS INTERNOS</t>
  </si>
  <si>
    <t>8.03</t>
  </si>
  <si>
    <t xml:space="preserve">INSTALACIÓN DE MURO EN BOARD ST 12MM UNA CARA, INCLUYE ESTRUCTURA, INSTALACIÓN LAMINAS, MASILLA Y PINTURA 3 MANOS VINILO TIPO 1. </t>
  </si>
  <si>
    <t>8.04</t>
  </si>
  <si>
    <t>ADHESIVO - PEGANTE ACRÍLICO PARA CAUCHO</t>
  </si>
  <si>
    <t>8.05</t>
  </si>
  <si>
    <t>CIELO RASO PLACA SUPERBOARD 6 MM INC PINTURA</t>
  </si>
  <si>
    <t>CIELO</t>
  </si>
  <si>
    <t>8.06</t>
  </si>
  <si>
    <t>GABINETE</t>
  </si>
  <si>
    <t>9.01</t>
  </si>
  <si>
    <t>SUMINISTRO E INSTALACIÓN VENTANA ALUMINIO CORRREDIZO, CON VIDRIO 4 MM. BLOQUE 13</t>
  </si>
  <si>
    <t>VENTANAS SEGUNDO PISO</t>
  </si>
  <si>
    <t>9.02</t>
  </si>
  <si>
    <t>SUMINISTRO E INSTALACION PUERTA P01 Y P02. BLOQUE 13</t>
  </si>
  <si>
    <t>PUERTAS SEGUNDO PISO P01</t>
  </si>
  <si>
    <t>PUERTAS SEGUNDO PISO P02</t>
  </si>
  <si>
    <t>9.03</t>
  </si>
  <si>
    <t>SUMINISTRO E INSTALACION PUERTA-VENTANA PV01 (1,80*2,30). BLOQUE 13</t>
  </si>
  <si>
    <t>9.05</t>
  </si>
  <si>
    <t>RETIRO DE PUERTAS BLOQUE 14</t>
  </si>
  <si>
    <t xml:space="preserve"> PUERTAS TRASERAS</t>
  </si>
  <si>
    <t>10.01</t>
  </si>
  <si>
    <t>DISEÑO ELECTRICO Y TELECOMUNICACIONES</t>
  </si>
  <si>
    <t>11.01</t>
  </si>
  <si>
    <t>PISO EN ADOQUINES 20x10x6 CM COLOR AMARILLO, INCLUYE SUMINISTRO HASTA LA OBRA, INSTALACIÓN, SELLE CON ARENA Y TERMINADO</t>
  </si>
  <si>
    <t>ADOQUIN CONCRETO COLOR AMARILLO TRAFICO LIVIANO (20X10X6 CM)</t>
  </si>
  <si>
    <t>UN</t>
  </si>
  <si>
    <t xml:space="preserve">ANDENES ESPACIO </t>
  </si>
  <si>
    <t>11.02</t>
  </si>
  <si>
    <t>PISO EN ADOQUINES 20x10x6 CM COLOR ROJO, INCLUYE SUMINISTRO HASTA LA OBRA, INSTALACIÓN, SELLE CON ARENA Y TERMINADO</t>
  </si>
  <si>
    <t>ADOQUIN CONCRETO  COLOR ROJOTRAFICO LIVIANO (20X10X6 CM)</t>
  </si>
  <si>
    <t>11.03</t>
  </si>
  <si>
    <t>SUPERPLASTIFICANTES O FLUIDIFICANTES</t>
  </si>
  <si>
    <t>11.04</t>
  </si>
  <si>
    <t>BORDILLO EN CONCRETO DE 15x25 FUNDIDO EN SITIO. INCLUYE MATERIALES PARA EL CONCRETO DE 3000 PSI, ACERO DE REFUERZO, 4 LINEAS DE 3/8" Y 4 FLEJES DE 3/8"</t>
  </si>
  <si>
    <t>ACERO DE REFUERZO FY 4200 KG/CM2. 1/4" - 3/8" BARRA CORRUGADA NTC2289/G60</t>
  </si>
  <si>
    <t>FORMALETA METALICA SARDINEL (ML)</t>
  </si>
  <si>
    <t>CUADRILLA DE CONSTRUCCIÓN TIPO 3 (1 OFICIAL + 3 AYUDANTES)</t>
  </si>
  <si>
    <t>11.05</t>
  </si>
  <si>
    <t>SUMINISTRO E INSTALACIÓN DE PISO EN GRANITO NATURAL PARA EXTERIOR, FORMATO Y COLOR SEGÚN DISEÑO, ACABADO FLAMEADO O FLAMEADO + CEPILLADO ANTIDESLIZANTE, INCLUYE MORTERO/ADHESIVO DE PEGA, NIVELACIÓN, ALINEACIÓN, CORTES, AJUSTES, EMBOQUILLADO DE JUNTAS, SELLADO CUANDO APLIQUE, MANO DE OBRA, HERRAMIENTA, EQUIPO, TRANSPORTE, DESPERDICIOS Y LIMPIEZA FINAL.</t>
  </si>
  <si>
    <t>GRANO DE PIEDRA NATURAL</t>
  </si>
  <si>
    <t>CEMENTO GRIS</t>
  </si>
  <si>
    <t>MARMOLINA BLANCA</t>
  </si>
  <si>
    <t>SELLADOR POLIMÉRICO PIEDRA - MÁRMOL - GRANITO 600 ML</t>
  </si>
  <si>
    <t>ARENA LAVADA DE RIO</t>
  </si>
  <si>
    <t>AREA ALEDAÑA TORRE 14</t>
  </si>
  <si>
    <t>11.06</t>
  </si>
  <si>
    <t>SUMINISTRO Y CONSTRUCCIÓN DE MURO DE CONTENCIÓN EN CONCRETO REFORZADO E = 35 CM</t>
  </si>
  <si>
    <t>PARA ANDENES</t>
  </si>
  <si>
    <t>11.07</t>
  </si>
  <si>
    <t>SUMINISTRO Y CONSTRUCCIÓN DE ESCALERA MONOLÍTICA FUNDIDA EN CONCRETO REFORZADO DE 3.000 PSI</t>
  </si>
  <si>
    <t>11.08</t>
  </si>
  <si>
    <t>ALCORQUE EN CONCRETO DE 50x15 FUNDIDO EN SITIO DE 3000PSI. INCLUYE MATERIALES PARA EL CONCRETO DE 3000 PSI, ACERO DE REFUERZO, 6 LINEAS DE 1/2" Y 4 FLEJES DE 3/8"</t>
  </si>
  <si>
    <t>RETENCIÓN ARBOLES</t>
  </si>
  <si>
    <t>11.09</t>
  </si>
  <si>
    <t>PISO EN DECK METALICO, INCLUYE SUMINISTRO HASTA LA OBRA, INSTALACIÓN DE ESTRUCTURA METALICA, ANCLAJES, DADOS DE CONCRETO, OTROS)</t>
  </si>
  <si>
    <t>TERRAZAS</t>
  </si>
  <si>
    <t>11.11</t>
  </si>
  <si>
    <t>BARANDA METALICA, INCLUYE SUMINISTRO HASTA LA OBRA, INSTALACIÓN DE ESTRUCTURA METALICA, ANCLAJES Y OTROS H = 1.00 MT.</t>
  </si>
  <si>
    <t>DISOLVENTE PARA PINTURA (TINNER)</t>
  </si>
  <si>
    <t>GLN</t>
  </si>
  <si>
    <t>ANTICORROSIVO NEGRO</t>
  </si>
  <si>
    <t>SOLDADURA 7018 X 1/8"</t>
  </si>
  <si>
    <t>BARANDA</t>
  </si>
  <si>
    <t>12.01</t>
  </si>
  <si>
    <t>EMPRADIZACION CON CESPED TRENZA</t>
  </si>
  <si>
    <t>PRADO TRENZA</t>
  </si>
  <si>
    <t>TIERRA AGRICOLA (NEGRA)</t>
  </si>
  <si>
    <t xml:space="preserve">ADECUACIÓN </t>
  </si>
  <si>
    <t>PRELIMINAR</t>
  </si>
  <si>
    <t>FECHA:   SEPT 2026</t>
  </si>
  <si>
    <t>NOMBRE DEL PROYECTO:  MANTENIMIENTO Y RESTAURACIÓN FACHADAS Y REFORMA BLOQUE 13, 14 Y ZONAS VERDES ALEDAÑAS CAMPUS VALLE DEL LILI</t>
  </si>
  <si>
    <t>OBJETO PROYECTO:      CONTRATO A TODO COSTO PARA LA REPARACIÓN, MANTENIMIENTO Y RESTAURACIÓN DE LAS FACHADAS Y REFORMA DEL BLOQUE 13 (COLISEO), BLOQUE 14 (CENTRO CULTURAL) Y ADECUACIÓN ZONAS VERDE CONJUNTA, DE LA UNIVERSIDAD LIBRE - SECCIONAL CALI</t>
  </si>
  <si>
    <t>OBJETO PROYECTO:            CONTRATO A TODO COSTO PARA LA REPARACIÓN, MANTENIMIENTO Y RESTAURACIÓN DE LAS FACHADAS Y REFORMA DEL BLOQUE 13 (COLISEO), BLOQUE 14 (CENTRO CULTURAL) Y ADECUACIÓN ZONAS VERDE CONJUNTA, DE LA UNIVERSIDAD LIBRE - SECCIONAL CALI</t>
  </si>
  <si>
    <t>MANTENIMIENTO Y RESTAURACIÓN FACHADAS Y REFORMA BLOQUE 13, 14 Y ZONAS VERDES ALEDAÑAS CAMPUS VALLE DEL LILI</t>
  </si>
  <si>
    <t>SEPT 2026</t>
  </si>
  <si>
    <t>CONTRATO A TODO COSTO PARA LA REPARACIÓN, MANTENIMIENTO Y RESTAURACIÓN DE LAS FACHADAS Y REFORMA DEL BLOQUE 13 (COLISEO), BLOQUE 14 (CENTRO CULTURAL) Y ADECUACIÓN ZONAS VERDE CONJUNTA, DE LA UNIVERSIDAD LIBRE - SECCIONAL CALI</t>
  </si>
  <si>
    <t>001</t>
  </si>
  <si>
    <t>POR DEFINIR</t>
  </si>
  <si>
    <t>HERRAMIENTA Y EQUIPO MENOR</t>
  </si>
  <si>
    <t>GRANIPLAST</t>
  </si>
  <si>
    <t>CUADRILLA DE CONSTRUCCIÓN TIPO 4 (1 OFICIAL + 4 AYUDANTES)</t>
  </si>
  <si>
    <t>A3302002</t>
  </si>
  <si>
    <t>PLACA SUPER BOARD FIBRO CEMENTO (1.22 X 2.44) 6MM</t>
  </si>
  <si>
    <t>A3201004</t>
  </si>
  <si>
    <t>ALAMBRE GALVANIZADO CAL 10</t>
  </si>
  <si>
    <t>A3201008</t>
  </si>
  <si>
    <t>ALAMBRE GALVANIZADO CAL 8</t>
  </si>
  <si>
    <t>A0601014</t>
  </si>
  <si>
    <t>PINTURA VINILO TIPO 1 LAVABLE</t>
  </si>
  <si>
    <t>A0704003</t>
  </si>
  <si>
    <t>CINTA PAPEL TOPEX 30 MTS ANCHO 50 MM</t>
  </si>
  <si>
    <t>A0214023</t>
  </si>
  <si>
    <t>MASILLA PARA GYPLAC SUPERMASTICO (5GL)</t>
  </si>
  <si>
    <t>A0216009</t>
  </si>
  <si>
    <t>TORNILLO 7 * 7/16 CORTO GYPLAC PZ</t>
  </si>
  <si>
    <t>A0216027</t>
  </si>
  <si>
    <t>TORNILLO STANDAR 6 * 1 LARGO GYPLAC</t>
  </si>
  <si>
    <t>A4108009</t>
  </si>
  <si>
    <t>VIGUETA CIELO RASO T. DRYWAY 41.3 MM 2.44 M</t>
  </si>
  <si>
    <t>A4108001</t>
  </si>
  <si>
    <t>ANGULO 3/4" X 1/16" ANOL AA-59 L= MT</t>
  </si>
  <si>
    <t>B0101012</t>
  </si>
  <si>
    <t>TIRO PISTOLA NEUMATICA HITELL</t>
  </si>
  <si>
    <t>B0301002</t>
  </si>
  <si>
    <t>ANDAMIO TUBULAR</t>
  </si>
  <si>
    <t>B3301003</t>
  </si>
  <si>
    <t>CAMILLA EN MADERA PLANCHON</t>
  </si>
  <si>
    <t>B3401008</t>
  </si>
  <si>
    <t>PISTOLA DE FIJACION D X 35</t>
  </si>
  <si>
    <t>C1301030</t>
  </si>
  <si>
    <t>A4106007</t>
  </si>
  <si>
    <t>VENTANA ALUMINIO CORREDIZA TRAFICO PESADO ANOLOK INCLUYE VIDRIO</t>
  </si>
  <si>
    <t>A7201002</t>
  </si>
  <si>
    <t>PUERTA ALUMINIO SISTEMA CORREDIZA ANALOCK INCLUYE VIDRIO 4 MM</t>
  </si>
  <si>
    <t>A7202002</t>
  </si>
  <si>
    <t>PUERTA EN VIDRIO TEMPLADO DE 10 MM, CERRADURA. MANIJA Y PVO</t>
  </si>
  <si>
    <t>ARENA DE RIO</t>
  </si>
  <si>
    <t>COMPACTADOR MANÚAL TIPO PLANCHA VIBRATORÍA</t>
  </si>
  <si>
    <t>10.02</t>
  </si>
  <si>
    <t>SUMINISTRO E INSTALACION REDES ELECTRICAS</t>
  </si>
  <si>
    <t>10.03</t>
  </si>
  <si>
    <t>SUMINISTRO E INSTALACION DE ILUMINACION</t>
  </si>
  <si>
    <t>10.04</t>
  </si>
  <si>
    <t>SUMINISTRO E INSTALACION DE DATOS</t>
  </si>
  <si>
    <t>INTERVENCION ARBUSTIVA-ORNAMENTAL</t>
  </si>
  <si>
    <t>GLB</t>
  </si>
  <si>
    <t>12.02</t>
  </si>
  <si>
    <t>INTERVENCION ARBOREA -PODA</t>
  </si>
  <si>
    <t>12.03</t>
  </si>
  <si>
    <t>12.04</t>
  </si>
  <si>
    <t>READECUACIÓN DE CAJAS DE INSPECCIÓN SOBRE PISO</t>
  </si>
  <si>
    <t>SUMINISTRO E INSTALACIÓN DE SISTEMA DE LÍNEA DE VIDA HORIZONTAL TEMPORAL PARA TRABAJO SEGURO EN CUBIERTA DE COLISEO</t>
  </si>
  <si>
    <t>REMISIÓN O BOLETA CERTIFICADO DEL BOTADERO</t>
  </si>
  <si>
    <t>Administración</t>
  </si>
  <si>
    <t>ANÁLISIS DE PRECIOS UNITARIOS</t>
  </si>
  <si>
    <t>RETIRO DE ESCOMBROS INCLUYE ACARREO INTERNO, CARGUE MANUAL, Y DISPOSICIÓN FINAL A 25KM A PUNTO AMBIENTAL AUTORIZADO. VOLUMEN SUELTO MEDIDO EN VOLQUETA</t>
  </si>
  <si>
    <t>APLIQUE SOBRE PARED DEKOWALL MADECENTRO</t>
  </si>
  <si>
    <t>REPINTE GABINETE RED CONTRA INCENDIIOS COLOR ROJO</t>
  </si>
  <si>
    <t>|</t>
  </si>
  <si>
    <t>MORTERO DE PEGA PARA CAMA DE ADOQUINES, INCLUYE MATERIALES Y MANO DE OBRA. 4CM CON MORTERO 1:3</t>
  </si>
  <si>
    <t>PRESUPUESTO DE OBRA 
SERVICIOS GENERALES 
SECCIONAL 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</si>
</sst>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[$$-240A]\ * #,##0_-;\-[$$-240A]\ * #,##0_-;_-[$$-240A]\ * &quot;-&quot;??_-;_-@_-"/>
    <numFmt numFmtId="166" formatCode="&quot;$&quot;#,##0.00"/>
    <numFmt numFmtId="167" formatCode="_(* #,##0.00_);_(* \(#,##0.00\);_(* &quot;-&quot;??_);_(@_)"/>
    <numFmt numFmtId="168" formatCode="_(* #,##0_);_(* \(#,##0\);_(* &quot;-&quot;??_);_(@_)"/>
    <numFmt numFmtId="169" formatCode="_([$$-240A]\ * #,##0_);_([$$-240A]\ * \(#,##0\);_([$$-240A]\ * &quot;-&quot;_);_(@_)"/>
    <numFmt numFmtId="170" formatCode="0.0"/>
    <numFmt numFmtId="171" formatCode="_(&quot;$&quot;\ * #,##0.00_);_(&quot;$&quot;\ * \(#,##0.00\);_(&quot;$&quot;\ * &quot;-&quot;??_);_(@_)"/>
    <numFmt numFmtId="172" formatCode="_(&quot;$&quot;\ * #,##0_);_(&quot;$&quot;\ * \(#,##0\);_(&quot;$&quot;\ * &quot;-&quot;??_);_(@_)"/>
    <numFmt numFmtId="173" formatCode="_-[$$-240A]* #,##0_-;\-[$$-240A]* #,##0_-;_-[$$-240A]* &quot;-&quot;??_-;_-@_-"/>
    <numFmt numFmtId="174" formatCode="_(* #,##0.0_);_(* \(#,##0.0\);_(* &quot;-&quot;??_);_(@_)"/>
    <numFmt numFmtId="175" formatCode="0.0%"/>
    <numFmt numFmtId="176" formatCode="0.000000000%"/>
    <numFmt numFmtId="177" formatCode="&quot;$&quot;#,##0.00_);\(&quot;$&quot;#,##0.00\)"/>
    <numFmt numFmtId="178" formatCode="0.000"/>
    <numFmt numFmtId="179" formatCode="_-[$$-240A]\ * #,##0.00_-;\-[$$-240A]\ * #,##0.00_-;_-[$$-240A]\ * &quot;-&quot;??_-;_-@_-"/>
  </numFmts>
  <fonts count="31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color rgb="FF000000"/>
      <name val="Arimo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Arimo"/>
    </font>
    <font>
      <sz val="11"/>
      <color rgb="FF000000"/>
      <name val="Aptos Narrow"/>
      <family val="2"/>
      <scheme val="minor"/>
    </font>
    <font>
      <sz val="11"/>
      <color rgb="FF000000"/>
      <name val="Arimo"/>
    </font>
    <font>
      <sz val="16"/>
      <color rgb="FFFF0000"/>
      <name val="Aptos Narrow"/>
      <family val="2"/>
      <scheme val="minor"/>
    </font>
    <font>
      <sz val="16"/>
      <color rgb="FFFF0000"/>
      <name val="Arial"/>
      <family val="2"/>
    </font>
    <font>
      <sz val="8"/>
      <name val="Aptos Narrow"/>
      <family val="2"/>
      <scheme val="minor"/>
    </font>
    <font>
      <sz val="16"/>
      <name val="Aptos Narrow"/>
      <family val="2"/>
      <scheme val="minor"/>
    </font>
    <font>
      <sz val="16"/>
      <name val="Arial"/>
      <family val="2"/>
    </font>
    <font>
      <b/>
      <sz val="14"/>
      <color theme="1"/>
      <name val="Aptos Narrow"/>
      <family val="2"/>
      <scheme val="minor"/>
    </font>
    <font>
      <b/>
      <sz val="16"/>
      <name val="Arial"/>
      <family val="2"/>
    </font>
    <font>
      <b/>
      <sz val="16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A2A2"/>
        <bgColor indexed="64"/>
      </patternFill>
    </fill>
    <fill>
      <patternFill patternType="solid">
        <fgColor theme="4" tint="0.79998168889431442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0" borderId="0"/>
    <xf numFmtId="0" fontId="3" fillId="0" borderId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7" fillId="0" borderId="0" applyFont="0" applyFill="0" applyBorder="0" applyAlignment="0" applyProtection="0"/>
    <xf numFmtId="0" fontId="6" fillId="0" borderId="0"/>
    <xf numFmtId="0" fontId="6" fillId="0" borderId="0"/>
  </cellStyleXfs>
  <cellXfs count="528">
    <xf numFmtId="0" fontId="0" fillId="0" borderId="0" xfId="0"/>
    <xf numFmtId="0" fontId="2" fillId="0" borderId="0" xfId="5" applyAlignment="1">
      <alignment vertical="center"/>
    </xf>
    <xf numFmtId="0" fontId="4" fillId="0" borderId="0" xfId="5" applyFont="1" applyAlignment="1">
      <alignment vertical="center"/>
    </xf>
    <xf numFmtId="0" fontId="4" fillId="0" borderId="1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14" fontId="7" fillId="6" borderId="7" xfId="5" applyNumberFormat="1" applyFont="1" applyFill="1" applyBorder="1" applyAlignment="1">
      <alignment vertical="center" wrapText="1"/>
    </xf>
    <xf numFmtId="0" fontId="8" fillId="6" borderId="10" xfId="0" applyFont="1" applyFill="1" applyBorder="1" applyAlignment="1">
      <alignment horizontal="left" vertical="center"/>
    </xf>
    <xf numFmtId="14" fontId="7" fillId="7" borderId="11" xfId="5" applyNumberFormat="1" applyFont="1" applyFill="1" applyBorder="1" applyAlignment="1">
      <alignment horizontal="left" vertical="center"/>
    </xf>
    <xf numFmtId="0" fontId="7" fillId="7" borderId="11" xfId="5" applyFont="1" applyFill="1" applyBorder="1" applyAlignment="1">
      <alignment vertical="center"/>
    </xf>
    <xf numFmtId="0" fontId="9" fillId="6" borderId="11" xfId="5" applyFont="1" applyFill="1" applyBorder="1" applyAlignment="1">
      <alignment vertical="center"/>
    </xf>
    <xf numFmtId="0" fontId="8" fillId="6" borderId="15" xfId="0" applyFont="1" applyFill="1" applyBorder="1" applyAlignment="1">
      <alignment horizontal="left" vertical="center"/>
    </xf>
    <xf numFmtId="0" fontId="7" fillId="7" borderId="16" xfId="5" applyFont="1" applyFill="1" applyBorder="1" applyAlignment="1">
      <alignment vertical="center"/>
    </xf>
    <xf numFmtId="0" fontId="2" fillId="0" borderId="18" xfId="5" applyBorder="1" applyAlignment="1">
      <alignment horizontal="center" vertical="center"/>
    </xf>
    <xf numFmtId="0" fontId="2" fillId="0" borderId="19" xfId="5" applyBorder="1" applyAlignment="1">
      <alignment horizontal="center" vertical="center"/>
    </xf>
    <xf numFmtId="0" fontId="7" fillId="8" borderId="18" xfId="5" applyFont="1" applyFill="1" applyBorder="1" applyAlignment="1">
      <alignment horizontal="center" vertical="center"/>
    </xf>
    <xf numFmtId="0" fontId="7" fillId="8" borderId="21" xfId="5" applyFont="1" applyFill="1" applyBorder="1" applyAlignment="1">
      <alignment horizontal="center" vertical="center"/>
    </xf>
    <xf numFmtId="0" fontId="4" fillId="0" borderId="22" xfId="5" applyFont="1" applyBorder="1" applyAlignment="1">
      <alignment horizontal="center" vertical="center" wrapText="1"/>
    </xf>
    <xf numFmtId="2" fontId="4" fillId="0" borderId="22" xfId="5" applyNumberFormat="1" applyFont="1" applyBorder="1" applyAlignment="1">
      <alignment horizontal="center" vertical="center" wrapText="1"/>
    </xf>
    <xf numFmtId="7" fontId="2" fillId="0" borderId="0" xfId="5" applyNumberFormat="1" applyAlignment="1">
      <alignment vertical="center"/>
    </xf>
    <xf numFmtId="0" fontId="4" fillId="0" borderId="23" xfId="5" applyFont="1" applyBorder="1" applyAlignment="1">
      <alignment horizontal="center" vertical="center" wrapText="1"/>
    </xf>
    <xf numFmtId="2" fontId="4" fillId="0" borderId="23" xfId="5" applyNumberFormat="1" applyFont="1" applyBorder="1" applyAlignment="1">
      <alignment horizontal="center" vertical="center" wrapText="1"/>
    </xf>
    <xf numFmtId="3" fontId="4" fillId="0" borderId="22" xfId="5" applyNumberFormat="1" applyFont="1" applyBorder="1" applyAlignment="1">
      <alignment horizontal="center" vertical="center" wrapText="1"/>
    </xf>
    <xf numFmtId="3" fontId="4" fillId="0" borderId="23" xfId="5" applyNumberFormat="1" applyFont="1" applyBorder="1" applyAlignment="1">
      <alignment horizontal="center" vertical="center" wrapText="1"/>
    </xf>
    <xf numFmtId="10" fontId="0" fillId="9" borderId="22" xfId="2" applyNumberFormat="1" applyFont="1" applyFill="1" applyBorder="1" applyAlignment="1">
      <alignment horizontal="center" vertical="center"/>
    </xf>
    <xf numFmtId="9" fontId="0" fillId="9" borderId="22" xfId="2" applyFont="1" applyFill="1" applyBorder="1" applyAlignment="1">
      <alignment horizontal="center" vertical="center"/>
    </xf>
    <xf numFmtId="9" fontId="0" fillId="9" borderId="28" xfId="2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0" borderId="0" xfId="5"/>
    <xf numFmtId="0" fontId="5" fillId="0" borderId="3" xfId="5" applyFont="1" applyBorder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6" fillId="0" borderId="0" xfId="5" applyFont="1"/>
    <xf numFmtId="0" fontId="0" fillId="0" borderId="21" xfId="0" applyBorder="1" applyAlignment="1">
      <alignment wrapText="1"/>
    </xf>
    <xf numFmtId="0" fontId="0" fillId="0" borderId="21" xfId="0" applyBorder="1"/>
    <xf numFmtId="0" fontId="0" fillId="0" borderId="19" xfId="0" applyBorder="1"/>
    <xf numFmtId="0" fontId="0" fillId="0" borderId="8" xfId="0" applyBorder="1"/>
    <xf numFmtId="166" fontId="0" fillId="0" borderId="8" xfId="0" applyNumberFormat="1" applyBorder="1"/>
    <xf numFmtId="0" fontId="0" fillId="0" borderId="22" xfId="0" applyBorder="1"/>
    <xf numFmtId="166" fontId="0" fillId="0" borderId="22" xfId="0" applyNumberFormat="1" applyBorder="1"/>
    <xf numFmtId="166" fontId="0" fillId="12" borderId="22" xfId="0" applyNumberFormat="1" applyFill="1" applyBorder="1"/>
    <xf numFmtId="10" fontId="0" fillId="0" borderId="22" xfId="0" applyNumberFormat="1" applyBorder="1"/>
    <xf numFmtId="0" fontId="3" fillId="0" borderId="0" xfId="6"/>
    <xf numFmtId="0" fontId="3" fillId="0" borderId="34" xfId="6" applyBorder="1"/>
    <xf numFmtId="0" fontId="3" fillId="0" borderId="35" xfId="6" applyBorder="1"/>
    <xf numFmtId="168" fontId="8" fillId="0" borderId="22" xfId="7" applyNumberFormat="1" applyFont="1" applyFill="1" applyBorder="1" applyAlignment="1"/>
    <xf numFmtId="168" fontId="0" fillId="0" borderId="0" xfId="7" applyNumberFormat="1" applyFont="1" applyBorder="1" applyAlignment="1"/>
    <xf numFmtId="0" fontId="3" fillId="0" borderId="0" xfId="6" applyAlignment="1">
      <alignment horizontal="right"/>
    </xf>
    <xf numFmtId="10" fontId="3" fillId="0" borderId="35" xfId="6" applyNumberFormat="1" applyBorder="1" applyAlignment="1">
      <alignment horizontal="left"/>
    </xf>
    <xf numFmtId="0" fontId="8" fillId="0" borderId="22" xfId="6" applyFont="1" applyBorder="1" applyAlignment="1">
      <alignment horizontal="right" indent="1"/>
    </xf>
    <xf numFmtId="9" fontId="8" fillId="0" borderId="22" xfId="6" applyNumberFormat="1" applyFont="1" applyBorder="1"/>
    <xf numFmtId="0" fontId="8" fillId="13" borderId="22" xfId="6" applyFont="1" applyFill="1" applyBorder="1" applyAlignment="1">
      <alignment horizontal="center" vertical="center" wrapText="1"/>
    </xf>
    <xf numFmtId="0" fontId="8" fillId="13" borderId="26" xfId="6" applyFont="1" applyFill="1" applyBorder="1" applyAlignment="1">
      <alignment horizontal="center" vertical="center" wrapText="1"/>
    </xf>
    <xf numFmtId="169" fontId="8" fillId="9" borderId="22" xfId="7" applyNumberFormat="1" applyFont="1" applyFill="1" applyBorder="1"/>
    <xf numFmtId="9" fontId="8" fillId="9" borderId="22" xfId="6" applyNumberFormat="1" applyFont="1" applyFill="1" applyBorder="1"/>
    <xf numFmtId="170" fontId="8" fillId="9" borderId="22" xfId="6" applyNumberFormat="1" applyFont="1" applyFill="1" applyBorder="1" applyAlignment="1">
      <alignment horizontal="right" indent="1"/>
    </xf>
    <xf numFmtId="10" fontId="8" fillId="9" borderId="22" xfId="6" applyNumberFormat="1" applyFont="1" applyFill="1" applyBorder="1"/>
    <xf numFmtId="172" fontId="8" fillId="9" borderId="26" xfId="8" applyNumberFormat="1" applyFont="1" applyFill="1" applyBorder="1"/>
    <xf numFmtId="169" fontId="3" fillId="0" borderId="22" xfId="6" applyNumberFormat="1" applyBorder="1"/>
    <xf numFmtId="9" fontId="3" fillId="0" borderId="22" xfId="6" applyNumberFormat="1" applyBorder="1"/>
    <xf numFmtId="0" fontId="3" fillId="0" borderId="22" xfId="6" applyBorder="1" applyAlignment="1">
      <alignment horizontal="right" indent="1"/>
    </xf>
    <xf numFmtId="169" fontId="0" fillId="0" borderId="22" xfId="9" applyNumberFormat="1" applyFont="1" applyBorder="1"/>
    <xf numFmtId="10" fontId="16" fillId="0" borderId="22" xfId="10" applyNumberFormat="1" applyFont="1" applyBorder="1"/>
    <xf numFmtId="169" fontId="0" fillId="0" borderId="26" xfId="9" applyNumberFormat="1" applyFont="1" applyBorder="1"/>
    <xf numFmtId="0" fontId="3" fillId="0" borderId="23" xfId="6" applyBorder="1"/>
    <xf numFmtId="170" fontId="3" fillId="0" borderId="23" xfId="6" applyNumberFormat="1" applyBorder="1" applyAlignment="1">
      <alignment horizontal="right" indent="1"/>
    </xf>
    <xf numFmtId="172" fontId="3" fillId="0" borderId="37" xfId="6" applyNumberFormat="1" applyBorder="1"/>
    <xf numFmtId="173" fontId="8" fillId="9" borderId="22" xfId="7" applyNumberFormat="1" applyFont="1" applyFill="1" applyBorder="1"/>
    <xf numFmtId="0" fontId="8" fillId="9" borderId="22" xfId="6" applyFont="1" applyFill="1" applyBorder="1"/>
    <xf numFmtId="9" fontId="3" fillId="0" borderId="39" xfId="6" applyNumberFormat="1" applyBorder="1"/>
    <xf numFmtId="168" fontId="0" fillId="0" borderId="22" xfId="7" applyNumberFormat="1" applyFont="1" applyBorder="1"/>
    <xf numFmtId="0" fontId="3" fillId="0" borderId="22" xfId="6" applyBorder="1"/>
    <xf numFmtId="174" fontId="3" fillId="9" borderId="22" xfId="7" applyNumberFormat="1" applyFont="1" applyFill="1" applyBorder="1" applyAlignment="1">
      <alignment vertical="center"/>
    </xf>
    <xf numFmtId="0" fontId="3" fillId="9" borderId="22" xfId="6" applyFill="1" applyBorder="1" applyAlignment="1">
      <alignment horizontal="center" vertical="center" wrapText="1"/>
    </xf>
    <xf numFmtId="0" fontId="3" fillId="9" borderId="32" xfId="6" applyFill="1" applyBorder="1" applyAlignment="1">
      <alignment horizontal="center" vertical="center"/>
    </xf>
    <xf numFmtId="169" fontId="8" fillId="9" borderId="22" xfId="7" applyNumberFormat="1" applyFont="1" applyFill="1" applyBorder="1" applyAlignment="1">
      <alignment vertical="center"/>
    </xf>
    <xf numFmtId="10" fontId="8" fillId="9" borderId="22" xfId="6" applyNumberFormat="1" applyFont="1" applyFill="1" applyBorder="1" applyAlignment="1">
      <alignment vertical="center"/>
    </xf>
    <xf numFmtId="172" fontId="8" fillId="9" borderId="26" xfId="8" applyNumberFormat="1" applyFont="1" applyFill="1" applyBorder="1" applyAlignment="1">
      <alignment vertical="center"/>
    </xf>
    <xf numFmtId="175" fontId="3" fillId="0" borderId="0" xfId="11" applyNumberFormat="1" applyFont="1" applyAlignment="1">
      <alignment vertical="center"/>
    </xf>
    <xf numFmtId="0" fontId="3" fillId="0" borderId="0" xfId="6" applyAlignment="1">
      <alignment vertical="center"/>
    </xf>
    <xf numFmtId="9" fontId="0" fillId="0" borderId="22" xfId="7" applyNumberFormat="1" applyFont="1" applyBorder="1" applyAlignment="1">
      <alignment horizontal="right"/>
    </xf>
    <xf numFmtId="0" fontId="0" fillId="0" borderId="22" xfId="7" applyNumberFormat="1" applyFont="1" applyBorder="1" applyAlignment="1">
      <alignment horizontal="center"/>
    </xf>
    <xf numFmtId="10" fontId="3" fillId="0" borderId="22" xfId="6" applyNumberFormat="1" applyBorder="1"/>
    <xf numFmtId="165" fontId="0" fillId="0" borderId="39" xfId="7" applyNumberFormat="1" applyFont="1" applyFill="1" applyBorder="1"/>
    <xf numFmtId="172" fontId="0" fillId="0" borderId="40" xfId="7" applyNumberFormat="1" applyFont="1" applyFill="1" applyBorder="1"/>
    <xf numFmtId="49" fontId="0" fillId="0" borderId="22" xfId="7" applyNumberFormat="1" applyFont="1" applyBorder="1"/>
    <xf numFmtId="172" fontId="3" fillId="0" borderId="26" xfId="6" applyNumberFormat="1" applyBorder="1" applyAlignment="1">
      <alignment horizontal="right"/>
    </xf>
    <xf numFmtId="172" fontId="3" fillId="0" borderId="26" xfId="6" applyNumberFormat="1" applyBorder="1"/>
    <xf numFmtId="0" fontId="3" fillId="9" borderId="22" xfId="6" applyFill="1" applyBorder="1"/>
    <xf numFmtId="0" fontId="8" fillId="9" borderId="22" xfId="6" applyFont="1" applyFill="1" applyBorder="1" applyAlignment="1">
      <alignment horizontal="right"/>
    </xf>
    <xf numFmtId="10" fontId="8" fillId="9" borderId="22" xfId="6" applyNumberFormat="1" applyFont="1" applyFill="1" applyBorder="1" applyAlignment="1">
      <alignment horizontal="right"/>
    </xf>
    <xf numFmtId="172" fontId="8" fillId="9" borderId="26" xfId="8" applyNumberFormat="1" applyFont="1" applyFill="1" applyBorder="1" applyAlignment="1">
      <alignment horizontal="right"/>
    </xf>
    <xf numFmtId="4" fontId="3" fillId="0" borderId="22" xfId="6" applyNumberFormat="1" applyBorder="1" applyAlignment="1">
      <alignment horizontal="right"/>
    </xf>
    <xf numFmtId="10" fontId="3" fillId="0" borderId="22" xfId="6" applyNumberFormat="1" applyBorder="1" applyAlignment="1">
      <alignment horizontal="right"/>
    </xf>
    <xf numFmtId="0" fontId="3" fillId="0" borderId="22" xfId="6" applyBorder="1" applyAlignment="1">
      <alignment horizontal="right"/>
    </xf>
    <xf numFmtId="175" fontId="3" fillId="9" borderId="22" xfId="6" applyNumberFormat="1" applyFill="1" applyBorder="1"/>
    <xf numFmtId="173" fontId="8" fillId="9" borderId="22" xfId="6" applyNumberFormat="1" applyFont="1" applyFill="1" applyBorder="1"/>
    <xf numFmtId="175" fontId="18" fillId="0" borderId="22" xfId="6" applyNumberFormat="1" applyFont="1" applyBorder="1"/>
    <xf numFmtId="172" fontId="18" fillId="0" borderId="22" xfId="6" applyNumberFormat="1" applyFont="1" applyBorder="1"/>
    <xf numFmtId="172" fontId="16" fillId="0" borderId="26" xfId="8" applyNumberFormat="1" applyFont="1" applyFill="1" applyBorder="1"/>
    <xf numFmtId="172" fontId="8" fillId="13" borderId="37" xfId="7" applyNumberFormat="1" applyFont="1" applyFill="1" applyBorder="1"/>
    <xf numFmtId="0" fontId="3" fillId="0" borderId="11" xfId="6" applyBorder="1"/>
    <xf numFmtId="172" fontId="3" fillId="0" borderId="12" xfId="6" applyNumberFormat="1" applyBorder="1"/>
    <xf numFmtId="10" fontId="3" fillId="9" borderId="46" xfId="6" applyNumberFormat="1" applyFill="1" applyBorder="1"/>
    <xf numFmtId="172" fontId="8" fillId="9" borderId="37" xfId="7" applyNumberFormat="1" applyFont="1" applyFill="1" applyBorder="1"/>
    <xf numFmtId="43" fontId="3" fillId="0" borderId="0" xfId="6" applyNumberFormat="1"/>
    <xf numFmtId="172" fontId="0" fillId="0" borderId="12" xfId="8" applyNumberFormat="1" applyFont="1" applyBorder="1"/>
    <xf numFmtId="172" fontId="8" fillId="9" borderId="47" xfId="8" applyNumberFormat="1" applyFont="1" applyFill="1" applyBorder="1"/>
    <xf numFmtId="172" fontId="8" fillId="0" borderId="12" xfId="8" applyNumberFormat="1" applyFont="1" applyBorder="1"/>
    <xf numFmtId="10" fontId="3" fillId="10" borderId="22" xfId="6" applyNumberFormat="1" applyFill="1" applyBorder="1"/>
    <xf numFmtId="172" fontId="8" fillId="10" borderId="40" xfId="8" applyNumberFormat="1" applyFont="1" applyFill="1" applyBorder="1"/>
    <xf numFmtId="176" fontId="3" fillId="0" borderId="0" xfId="6" applyNumberFormat="1"/>
    <xf numFmtId="0" fontId="3" fillId="0" borderId="42" xfId="6" applyBorder="1"/>
    <xf numFmtId="0" fontId="3" fillId="0" borderId="48" xfId="6" applyBorder="1"/>
    <xf numFmtId="0" fontId="8" fillId="0" borderId="13" xfId="6" applyFont="1" applyBorder="1" applyAlignment="1">
      <alignment horizontal="center"/>
    </xf>
    <xf numFmtId="0" fontId="8" fillId="0" borderId="4" xfId="6" applyFont="1" applyBorder="1" applyAlignment="1">
      <alignment horizontal="center"/>
    </xf>
    <xf numFmtId="0" fontId="3" fillId="0" borderId="4" xfId="6" applyBorder="1"/>
    <xf numFmtId="0" fontId="3" fillId="0" borderId="4" xfId="6" applyBorder="1" applyAlignment="1">
      <alignment horizontal="center"/>
    </xf>
    <xf numFmtId="0" fontId="3" fillId="0" borderId="14" xfId="6" applyBorder="1"/>
    <xf numFmtId="0" fontId="6" fillId="0" borderId="0" xfId="13"/>
    <xf numFmtId="0" fontId="3" fillId="0" borderId="49" xfId="6" applyBorder="1"/>
    <xf numFmtId="0" fontId="3" fillId="0" borderId="50" xfId="6" applyBorder="1"/>
    <xf numFmtId="0" fontId="3" fillId="0" borderId="51" xfId="6" applyBorder="1"/>
    <xf numFmtId="0" fontId="0" fillId="6" borderId="1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0" borderId="34" xfId="0" applyBorder="1"/>
    <xf numFmtId="0" fontId="0" fillId="0" borderId="0" xfId="0" applyAlignment="1">
      <alignment wrapText="1"/>
    </xf>
    <xf numFmtId="0" fontId="0" fillId="6" borderId="3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6" borderId="35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0" fontId="8" fillId="5" borderId="31" xfId="0" applyFont="1" applyFill="1" applyBorder="1"/>
    <xf numFmtId="0" fontId="8" fillId="0" borderId="8" xfId="0" applyFont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14" fontId="8" fillId="0" borderId="8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5" borderId="25" xfId="0" applyFont="1" applyFill="1" applyBorder="1" applyAlignment="1">
      <alignment vertical="center"/>
    </xf>
    <xf numFmtId="14" fontId="8" fillId="0" borderId="22" xfId="0" applyNumberFormat="1" applyFont="1" applyBorder="1" applyAlignment="1">
      <alignment vertical="center" wrapText="1"/>
    </xf>
    <xf numFmtId="14" fontId="8" fillId="5" borderId="22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8" fillId="5" borderId="25" xfId="0" applyFont="1" applyFill="1" applyBorder="1"/>
    <xf numFmtId="14" fontId="8" fillId="0" borderId="22" xfId="0" applyNumberFormat="1" applyFont="1" applyBorder="1" applyAlignment="1">
      <alignment wrapText="1"/>
    </xf>
    <xf numFmtId="14" fontId="8" fillId="5" borderId="22" xfId="0" applyNumberFormat="1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8" fillId="5" borderId="27" xfId="0" applyFont="1" applyFill="1" applyBorder="1"/>
    <xf numFmtId="0" fontId="0" fillId="0" borderId="18" xfId="0" applyBorder="1"/>
    <xf numFmtId="0" fontId="0" fillId="0" borderId="22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39" xfId="0" applyBorder="1"/>
    <xf numFmtId="164" fontId="0" fillId="0" borderId="39" xfId="1" applyFont="1" applyBorder="1"/>
    <xf numFmtId="2" fontId="0" fillId="0" borderId="39" xfId="2" applyNumberFormat="1" applyFont="1" applyBorder="1"/>
    <xf numFmtId="0" fontId="0" fillId="0" borderId="23" xfId="0" applyBorder="1" applyAlignment="1">
      <alignment wrapText="1"/>
    </xf>
    <xf numFmtId="0" fontId="0" fillId="0" borderId="23" xfId="0" applyBorder="1"/>
    <xf numFmtId="164" fontId="0" fillId="0" borderId="23" xfId="1" applyFont="1" applyBorder="1"/>
    <xf numFmtId="2" fontId="0" fillId="0" borderId="23" xfId="0" applyNumberFormat="1" applyBorder="1"/>
    <xf numFmtId="164" fontId="3" fillId="3" borderId="19" xfId="4" applyNumberFormat="1" applyBorder="1"/>
    <xf numFmtId="0" fontId="0" fillId="0" borderId="39" xfId="2" applyNumberFormat="1" applyFont="1" applyBorder="1"/>
    <xf numFmtId="10" fontId="0" fillId="0" borderId="23" xfId="2" applyNumberFormat="1" applyFont="1" applyBorder="1"/>
    <xf numFmtId="2" fontId="0" fillId="0" borderId="39" xfId="0" applyNumberFormat="1" applyBorder="1"/>
    <xf numFmtId="44" fontId="0" fillId="0" borderId="0" xfId="0" applyNumberFormat="1" applyAlignment="1">
      <alignment wrapText="1"/>
    </xf>
    <xf numFmtId="164" fontId="0" fillId="14" borderId="9" xfId="1" applyFont="1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164" fontId="0" fillId="9" borderId="26" xfId="1" applyFont="1" applyFill="1" applyBorder="1" applyAlignment="1">
      <alignment horizontal="center"/>
    </xf>
    <xf numFmtId="10" fontId="0" fillId="9" borderId="22" xfId="2" applyNumberFormat="1" applyFont="1" applyFill="1" applyBorder="1" applyAlignment="1">
      <alignment horizontal="center"/>
    </xf>
    <xf numFmtId="9" fontId="0" fillId="9" borderId="22" xfId="2" applyFont="1" applyFill="1" applyBorder="1" applyAlignment="1">
      <alignment horizontal="center"/>
    </xf>
    <xf numFmtId="9" fontId="0" fillId="9" borderId="28" xfId="2" applyFont="1" applyFill="1" applyBorder="1" applyAlignment="1">
      <alignment horizontal="center"/>
    </xf>
    <xf numFmtId="164" fontId="0" fillId="9" borderId="29" xfId="1" applyFont="1" applyFill="1" applyBorder="1" applyAlignment="1">
      <alignment horizontal="center"/>
    </xf>
    <xf numFmtId="164" fontId="0" fillId="10" borderId="30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9" xfId="0" applyFill="1" applyBorder="1" applyAlignment="1">
      <alignment horizontal="center"/>
    </xf>
    <xf numFmtId="0" fontId="0" fillId="6" borderId="50" xfId="0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8" fillId="5" borderId="31" xfId="0" applyFont="1" applyFill="1" applyBorder="1" applyAlignment="1">
      <alignment vertical="center"/>
    </xf>
    <xf numFmtId="0" fontId="8" fillId="5" borderId="8" xfId="0" applyFont="1" applyFill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15" borderId="55" xfId="5" applyFont="1" applyFill="1" applyBorder="1" applyAlignment="1">
      <alignment horizontal="centerContinuous" vertical="center" wrapText="1"/>
    </xf>
    <xf numFmtId="0" fontId="6" fillId="4" borderId="56" xfId="5" applyFont="1" applyFill="1" applyBorder="1" applyAlignment="1">
      <alignment horizontal="centerContinuous"/>
    </xf>
    <xf numFmtId="0" fontId="6" fillId="4" borderId="57" xfId="5" applyFont="1" applyFill="1" applyBorder="1" applyAlignment="1">
      <alignment horizontal="centerContinuous"/>
    </xf>
    <xf numFmtId="0" fontId="20" fillId="15" borderId="59" xfId="5" applyFont="1" applyFill="1" applyBorder="1" applyAlignment="1">
      <alignment horizontal="center" vertical="center" wrapText="1"/>
    </xf>
    <xf numFmtId="0" fontId="20" fillId="15" borderId="60" xfId="5" applyFont="1" applyFill="1" applyBorder="1" applyAlignment="1">
      <alignment horizontal="center" vertical="center" wrapText="1"/>
    </xf>
    <xf numFmtId="0" fontId="21" fillId="0" borderId="0" xfId="5" applyFont="1"/>
    <xf numFmtId="0" fontId="22" fillId="0" borderId="61" xfId="5" applyFont="1" applyBorder="1" applyAlignment="1">
      <alignment horizontal="left" vertical="center" wrapText="1"/>
    </xf>
    <xf numFmtId="0" fontId="22" fillId="0" borderId="62" xfId="5" applyFont="1" applyBorder="1" applyAlignment="1">
      <alignment horizontal="center" vertical="center" wrapText="1"/>
    </xf>
    <xf numFmtId="0" fontId="22" fillId="0" borderId="63" xfId="5" applyFont="1" applyBorder="1" applyAlignment="1">
      <alignment horizontal="center" vertical="center" wrapText="1"/>
    </xf>
    <xf numFmtId="0" fontId="22" fillId="0" borderId="64" xfId="5" applyFont="1" applyBorder="1" applyAlignment="1">
      <alignment horizontal="center" vertical="center" wrapText="1"/>
    </xf>
    <xf numFmtId="0" fontId="22" fillId="0" borderId="66" xfId="5" applyFont="1" applyBorder="1" applyAlignment="1">
      <alignment horizontal="center" vertical="center" wrapText="1"/>
    </xf>
    <xf numFmtId="0" fontId="10" fillId="16" borderId="0" xfId="5" applyFont="1" applyFill="1" applyAlignment="1">
      <alignment vertical="center" wrapText="1"/>
    </xf>
    <xf numFmtId="0" fontId="22" fillId="0" borderId="0" xfId="5" applyFont="1" applyAlignment="1">
      <alignment vertical="center" wrapText="1"/>
    </xf>
    <xf numFmtId="0" fontId="0" fillId="0" borderId="39" xfId="0" applyBorder="1" applyAlignment="1">
      <alignment vertical="center"/>
    </xf>
    <xf numFmtId="0" fontId="0" fillId="0" borderId="39" xfId="0" applyBorder="1" applyAlignment="1">
      <alignment vertical="center" wrapText="1"/>
    </xf>
    <xf numFmtId="164" fontId="0" fillId="0" borderId="39" xfId="1" applyFont="1" applyBorder="1" applyAlignment="1">
      <alignment vertical="center"/>
    </xf>
    <xf numFmtId="0" fontId="0" fillId="0" borderId="39" xfId="2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164" fontId="0" fillId="0" borderId="22" xfId="1" applyFont="1" applyFill="1" applyBorder="1"/>
    <xf numFmtId="0" fontId="8" fillId="0" borderId="22" xfId="0" applyFont="1" applyBorder="1" applyAlignment="1">
      <alignment horizontal="left" wrapText="1"/>
    </xf>
    <xf numFmtId="0" fontId="0" fillId="0" borderId="22" xfId="2" applyNumberFormat="1" applyFont="1" applyFill="1" applyBorder="1"/>
    <xf numFmtId="10" fontId="0" fillId="0" borderId="39" xfId="2" applyNumberFormat="1" applyFont="1" applyBorder="1" applyAlignment="1">
      <alignment vertical="center"/>
    </xf>
    <xf numFmtId="10" fontId="0" fillId="0" borderId="39" xfId="0" applyNumberFormat="1" applyBorder="1"/>
    <xf numFmtId="0" fontId="8" fillId="5" borderId="31" xfId="0" applyFont="1" applyFill="1" applyBorder="1" applyAlignment="1">
      <alignment wrapText="1"/>
    </xf>
    <xf numFmtId="0" fontId="8" fillId="5" borderId="25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wrapText="1"/>
    </xf>
    <xf numFmtId="0" fontId="8" fillId="5" borderId="27" xfId="0" applyFont="1" applyFill="1" applyBorder="1" applyAlignment="1">
      <alignment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164" fontId="0" fillId="0" borderId="22" xfId="1" applyFont="1" applyFill="1" applyBorder="1" applyAlignment="1">
      <alignment vertical="center"/>
    </xf>
    <xf numFmtId="10" fontId="0" fillId="0" borderId="22" xfId="2" applyNumberFormat="1" applyFont="1" applyFill="1" applyBorder="1" applyAlignment="1">
      <alignment vertical="center"/>
    </xf>
    <xf numFmtId="0" fontId="2" fillId="0" borderId="0" xfId="5" applyAlignment="1">
      <alignment vertical="center" wrapText="1"/>
    </xf>
    <xf numFmtId="0" fontId="10" fillId="17" borderId="61" xfId="5" applyFont="1" applyFill="1" applyBorder="1" applyAlignment="1">
      <alignment horizontal="left" vertical="center" wrapText="1"/>
    </xf>
    <xf numFmtId="0" fontId="22" fillId="17" borderId="62" xfId="5" applyFont="1" applyFill="1" applyBorder="1" applyAlignment="1">
      <alignment horizontal="center" vertical="center" wrapText="1"/>
    </xf>
    <xf numFmtId="0" fontId="22" fillId="17" borderId="63" xfId="5" applyFont="1" applyFill="1" applyBorder="1" applyAlignment="1">
      <alignment horizontal="center" vertical="center" wrapText="1"/>
    </xf>
    <xf numFmtId="0" fontId="22" fillId="0" borderId="61" xfId="5" applyFont="1" applyBorder="1" applyAlignment="1">
      <alignment horizontal="right" vertical="center" wrapText="1"/>
    </xf>
    <xf numFmtId="0" fontId="0" fillId="0" borderId="22" xfId="2" applyNumberFormat="1" applyFont="1" applyFill="1" applyBorder="1" applyAlignment="1">
      <alignment vertical="center"/>
    </xf>
    <xf numFmtId="0" fontId="10" fillId="0" borderId="61" xfId="5" applyFont="1" applyBorder="1" applyAlignment="1">
      <alignment horizontal="left" vertical="center" wrapText="1"/>
    </xf>
    <xf numFmtId="10" fontId="0" fillId="0" borderId="22" xfId="2" applyNumberFormat="1" applyFont="1" applyFill="1" applyBorder="1"/>
    <xf numFmtId="0" fontId="0" fillId="0" borderId="46" xfId="0" applyBorder="1" applyAlignment="1">
      <alignment vertical="center"/>
    </xf>
    <xf numFmtId="0" fontId="0" fillId="0" borderId="46" xfId="0" applyBorder="1" applyAlignment="1">
      <alignment vertical="center" wrapText="1"/>
    </xf>
    <xf numFmtId="164" fontId="0" fillId="0" borderId="46" xfId="1" applyFont="1" applyBorder="1" applyAlignment="1">
      <alignment vertical="center"/>
    </xf>
    <xf numFmtId="10" fontId="0" fillId="0" borderId="46" xfId="2" applyNumberFormat="1" applyFont="1" applyBorder="1" applyAlignment="1">
      <alignment vertical="center"/>
    </xf>
    <xf numFmtId="0" fontId="0" fillId="0" borderId="8" xfId="0" applyBorder="1" applyAlignment="1">
      <alignment wrapText="1"/>
    </xf>
    <xf numFmtId="164" fontId="0" fillId="0" borderId="8" xfId="1" applyFont="1" applyBorder="1"/>
    <xf numFmtId="0" fontId="0" fillId="0" borderId="46" xfId="0" applyBorder="1"/>
    <xf numFmtId="0" fontId="0" fillId="0" borderId="46" xfId="0" applyBorder="1" applyAlignment="1">
      <alignment wrapText="1"/>
    </xf>
    <xf numFmtId="164" fontId="0" fillId="0" borderId="46" xfId="1" applyFont="1" applyBorder="1"/>
    <xf numFmtId="0" fontId="0" fillId="0" borderId="23" xfId="2" applyNumberFormat="1" applyFont="1" applyFill="1" applyBorder="1"/>
    <xf numFmtId="166" fontId="0" fillId="0" borderId="23" xfId="0" applyNumberFormat="1" applyBorder="1"/>
    <xf numFmtId="0" fontId="0" fillId="6" borderId="4" xfId="0" applyFill="1" applyBorder="1"/>
    <xf numFmtId="0" fontId="0" fillId="6" borderId="34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6" borderId="35" xfId="0" applyFill="1" applyBorder="1" applyAlignment="1">
      <alignment horizontal="center" vertical="center"/>
    </xf>
    <xf numFmtId="14" fontId="0" fillId="0" borderId="22" xfId="0" applyNumberFormat="1" applyBorder="1" applyAlignment="1">
      <alignment horizontal="left" vertical="center" wrapText="1"/>
    </xf>
    <xf numFmtId="177" fontId="0" fillId="0" borderId="39" xfId="0" applyNumberFormat="1" applyBorder="1" applyAlignment="1">
      <alignment wrapText="1"/>
    </xf>
    <xf numFmtId="177" fontId="0" fillId="0" borderId="39" xfId="0" applyNumberFormat="1" applyBorder="1" applyAlignment="1">
      <alignment horizontal="center" vertical="center"/>
    </xf>
    <xf numFmtId="177" fontId="0" fillId="0" borderId="39" xfId="1" applyNumberFormat="1" applyFont="1" applyBorder="1"/>
    <xf numFmtId="177" fontId="0" fillId="0" borderId="22" xfId="0" applyNumberFormat="1" applyBorder="1" applyAlignment="1">
      <alignment wrapText="1"/>
    </xf>
    <xf numFmtId="177" fontId="0" fillId="0" borderId="22" xfId="0" applyNumberFormat="1" applyBorder="1" applyAlignment="1">
      <alignment horizontal="center" vertical="center"/>
    </xf>
    <xf numFmtId="177" fontId="0" fillId="0" borderId="22" xfId="1" applyNumberFormat="1" applyFont="1" applyFill="1" applyBorder="1"/>
    <xf numFmtId="2" fontId="0" fillId="0" borderId="22" xfId="0" applyNumberFormat="1" applyBorder="1"/>
    <xf numFmtId="0" fontId="0" fillId="0" borderId="23" xfId="0" applyBorder="1" applyAlignment="1">
      <alignment horizontal="center" vertical="center" wrapText="1"/>
    </xf>
    <xf numFmtId="177" fontId="0" fillId="0" borderId="23" xfId="1" applyNumberFormat="1" applyFont="1" applyBorder="1" applyAlignment="1">
      <alignment wrapText="1"/>
    </xf>
    <xf numFmtId="2" fontId="0" fillId="0" borderId="23" xfId="0" applyNumberFormat="1" applyBorder="1" applyAlignment="1">
      <alignment wrapText="1"/>
    </xf>
    <xf numFmtId="177" fontId="0" fillId="0" borderId="23" xfId="1" applyNumberFormat="1" applyFont="1" applyBorder="1"/>
    <xf numFmtId="2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 vertical="center"/>
    </xf>
    <xf numFmtId="177" fontId="0" fillId="0" borderId="39" xfId="0" applyNumberFormat="1" applyBorder="1"/>
    <xf numFmtId="9" fontId="0" fillId="0" borderId="39" xfId="2" applyFont="1" applyBorder="1"/>
    <xf numFmtId="0" fontId="0" fillId="0" borderId="22" xfId="0" applyBorder="1" applyAlignment="1">
      <alignment horizontal="center" vertical="center"/>
    </xf>
    <xf numFmtId="177" fontId="0" fillId="0" borderId="22" xfId="0" applyNumberFormat="1" applyBorder="1"/>
    <xf numFmtId="9" fontId="0" fillId="0" borderId="22" xfId="2" applyFont="1" applyFill="1" applyBorder="1"/>
    <xf numFmtId="0" fontId="0" fillId="0" borderId="23" xfId="0" applyBorder="1" applyAlignment="1">
      <alignment horizontal="center" vertical="center"/>
    </xf>
    <xf numFmtId="9" fontId="0" fillId="0" borderId="0" xfId="2" applyFont="1" applyBorder="1" applyAlignment="1">
      <alignment horizontal="center"/>
    </xf>
    <xf numFmtId="2" fontId="0" fillId="0" borderId="22" xfId="2" applyNumberFormat="1" applyFont="1" applyFill="1" applyBorder="1"/>
    <xf numFmtId="178" fontId="0" fillId="0" borderId="39" xfId="0" applyNumberFormat="1" applyBorder="1"/>
    <xf numFmtId="178" fontId="0" fillId="0" borderId="39" xfId="2" applyNumberFormat="1" applyFont="1" applyBorder="1"/>
    <xf numFmtId="10" fontId="0" fillId="0" borderId="39" xfId="2" applyNumberFormat="1" applyFont="1" applyBorder="1"/>
    <xf numFmtId="178" fontId="0" fillId="0" borderId="22" xfId="2" applyNumberFormat="1" applyFont="1" applyFill="1" applyBorder="1"/>
    <xf numFmtId="179" fontId="2" fillId="0" borderId="0" xfId="1" applyNumberFormat="1" applyFont="1" applyAlignment="1">
      <alignment vertical="center"/>
    </xf>
    <xf numFmtId="179" fontId="8" fillId="6" borderId="8" xfId="1" applyNumberFormat="1" applyFont="1" applyFill="1" applyBorder="1" applyAlignment="1">
      <alignment vertical="center"/>
    </xf>
    <xf numFmtId="179" fontId="7" fillId="7" borderId="11" xfId="1" applyNumberFormat="1" applyFont="1" applyFill="1" applyBorder="1" applyAlignment="1">
      <alignment horizontal="left" vertical="center"/>
    </xf>
    <xf numFmtId="179" fontId="9" fillId="6" borderId="11" xfId="1" applyNumberFormat="1" applyFont="1" applyFill="1" applyBorder="1" applyAlignment="1">
      <alignment vertical="center"/>
    </xf>
    <xf numFmtId="179" fontId="7" fillId="7" borderId="16" xfId="1" applyNumberFormat="1" applyFont="1" applyFill="1" applyBorder="1" applyAlignment="1">
      <alignment vertical="center"/>
    </xf>
    <xf numFmtId="179" fontId="7" fillId="8" borderId="21" xfId="5" applyNumberFormat="1" applyFont="1" applyFill="1" applyBorder="1" applyAlignment="1">
      <alignment horizontal="center" vertical="center"/>
    </xf>
    <xf numFmtId="179" fontId="4" fillId="0" borderId="22" xfId="5" applyNumberFormat="1" applyFont="1" applyBorder="1" applyAlignment="1">
      <alignment horizontal="center" vertical="center" wrapText="1"/>
    </xf>
    <xf numFmtId="179" fontId="4" fillId="0" borderId="23" xfId="5" applyNumberFormat="1" applyFont="1" applyBorder="1" applyAlignment="1">
      <alignment horizontal="center" vertical="center" wrapText="1"/>
    </xf>
    <xf numFmtId="179" fontId="0" fillId="6" borderId="2" xfId="1" applyNumberFormat="1" applyFont="1" applyFill="1" applyBorder="1" applyAlignment="1">
      <alignment horizontal="center" vertical="center"/>
    </xf>
    <xf numFmtId="179" fontId="2" fillId="0" borderId="0" xfId="5" applyNumberFormat="1" applyAlignment="1">
      <alignment vertical="center"/>
    </xf>
    <xf numFmtId="179" fontId="5" fillId="0" borderId="3" xfId="5" applyNumberFormat="1" applyFont="1" applyBorder="1" applyAlignment="1">
      <alignment horizontal="center" vertical="center"/>
    </xf>
    <xf numFmtId="179" fontId="7" fillId="7" borderId="12" xfId="5" applyNumberFormat="1" applyFont="1" applyFill="1" applyBorder="1" applyAlignment="1">
      <alignment horizontal="left" vertical="center"/>
    </xf>
    <xf numFmtId="179" fontId="9" fillId="6" borderId="12" xfId="5" applyNumberFormat="1" applyFont="1" applyFill="1" applyBorder="1" applyAlignment="1">
      <alignment vertical="center"/>
    </xf>
    <xf numFmtId="179" fontId="7" fillId="7" borderId="17" xfId="5" applyNumberFormat="1" applyFont="1" applyFill="1" applyBorder="1" applyAlignment="1">
      <alignment vertical="center"/>
    </xf>
    <xf numFmtId="179" fontId="7" fillId="8" borderId="19" xfId="5" applyNumberFormat="1" applyFont="1" applyFill="1" applyBorder="1" applyAlignment="1">
      <alignment horizontal="center" vertical="center"/>
    </xf>
    <xf numFmtId="179" fontId="7" fillId="0" borderId="22" xfId="5" applyNumberFormat="1" applyFont="1" applyBorder="1" applyAlignment="1">
      <alignment horizontal="center" vertical="center"/>
    </xf>
    <xf numFmtId="179" fontId="7" fillId="0" borderId="23" xfId="5" applyNumberFormat="1" applyFont="1" applyBorder="1" applyAlignment="1">
      <alignment horizontal="center" vertical="center"/>
    </xf>
    <xf numFmtId="179" fontId="7" fillId="9" borderId="19" xfId="1" applyNumberFormat="1" applyFont="1" applyFill="1" applyBorder="1" applyAlignment="1">
      <alignment horizontal="center" vertical="center"/>
    </xf>
    <xf numFmtId="179" fontId="0" fillId="0" borderId="0" xfId="1" applyNumberFormat="1" applyFont="1" applyFill="1" applyBorder="1" applyAlignment="1">
      <alignment horizontal="right" vertical="center"/>
    </xf>
    <xf numFmtId="179" fontId="0" fillId="9" borderId="26" xfId="1" applyNumberFormat="1" applyFont="1" applyFill="1" applyBorder="1" applyAlignment="1">
      <alignment horizontal="right" vertical="center"/>
    </xf>
    <xf numFmtId="179" fontId="0" fillId="9" borderId="29" xfId="1" applyNumberFormat="1" applyFont="1" applyFill="1" applyBorder="1" applyAlignment="1">
      <alignment horizontal="right" vertical="center"/>
    </xf>
    <xf numFmtId="179" fontId="0" fillId="6" borderId="2" xfId="0" applyNumberFormat="1" applyFill="1" applyBorder="1" applyAlignment="1">
      <alignment horizontal="center" vertical="center"/>
    </xf>
    <xf numFmtId="179" fontId="0" fillId="10" borderId="30" xfId="0" applyNumberFormat="1" applyFill="1" applyBorder="1" applyAlignment="1">
      <alignment horizontal="center" vertical="center"/>
    </xf>
    <xf numFmtId="0" fontId="2" fillId="0" borderId="0" xfId="5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8" fillId="6" borderId="16" xfId="0" applyFont="1" applyFill="1" applyBorder="1" applyAlignment="1">
      <alignment horizontal="left" vertical="center"/>
    </xf>
    <xf numFmtId="0" fontId="7" fillId="8" borderId="21" xfId="5" applyFont="1" applyFill="1" applyBorder="1" applyAlignment="1">
      <alignment horizontal="left" vertical="center"/>
    </xf>
    <xf numFmtId="0" fontId="4" fillId="0" borderId="22" xfId="5" applyFont="1" applyBorder="1" applyAlignment="1">
      <alignment horizontal="left" vertical="center" wrapText="1"/>
    </xf>
    <xf numFmtId="0" fontId="4" fillId="0" borderId="23" xfId="5" applyFont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/>
    </xf>
    <xf numFmtId="0" fontId="4" fillId="0" borderId="22" xfId="5" applyFont="1" applyBorder="1" applyAlignment="1">
      <alignment vertical="center" wrapText="1"/>
    </xf>
    <xf numFmtId="0" fontId="4" fillId="0" borderId="23" xfId="5" applyFont="1" applyBorder="1" applyAlignment="1">
      <alignment vertical="center" wrapText="1"/>
    </xf>
    <xf numFmtId="0" fontId="0" fillId="9" borderId="25" xfId="0" applyFill="1" applyBorder="1" applyAlignment="1">
      <alignment horizontal="right" vertical="center"/>
    </xf>
    <xf numFmtId="0" fontId="0" fillId="9" borderId="22" xfId="0" applyFill="1" applyBorder="1" applyAlignment="1">
      <alignment horizontal="right" vertical="center"/>
    </xf>
    <xf numFmtId="0" fontId="0" fillId="9" borderId="27" xfId="0" applyFill="1" applyBorder="1" applyAlignment="1">
      <alignment horizontal="right" vertical="center"/>
    </xf>
    <xf numFmtId="0" fontId="0" fillId="9" borderId="28" xfId="0" applyFill="1" applyBorder="1" applyAlignment="1">
      <alignment horizontal="right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8" borderId="1" xfId="5" applyFont="1" applyFill="1" applyBorder="1" applyAlignment="1">
      <alignment horizontal="center" vertical="center"/>
    </xf>
    <xf numFmtId="0" fontId="7" fillId="8" borderId="2" xfId="5" applyFont="1" applyFill="1" applyBorder="1" applyAlignment="1">
      <alignment horizontal="center" vertical="center"/>
    </xf>
    <xf numFmtId="0" fontId="7" fillId="8" borderId="20" xfId="5" applyFont="1" applyFill="1" applyBorder="1" applyAlignment="1">
      <alignment horizontal="center" vertical="center"/>
    </xf>
    <xf numFmtId="0" fontId="7" fillId="8" borderId="1" xfId="5" applyFont="1" applyFill="1" applyBorder="1" applyAlignment="1">
      <alignment horizontal="right" vertical="center"/>
    </xf>
    <xf numFmtId="0" fontId="7" fillId="8" borderId="2" xfId="5" applyFont="1" applyFill="1" applyBorder="1" applyAlignment="1">
      <alignment horizontal="right" vertical="center"/>
    </xf>
    <xf numFmtId="0" fontId="7" fillId="8" borderId="24" xfId="5" applyFont="1" applyFill="1" applyBorder="1" applyAlignment="1">
      <alignment horizontal="right" vertical="center"/>
    </xf>
    <xf numFmtId="0" fontId="7" fillId="9" borderId="1" xfId="0" applyFont="1" applyFill="1" applyBorder="1" applyAlignment="1">
      <alignment horizontal="right" vertical="center"/>
    </xf>
    <xf numFmtId="0" fontId="7" fillId="9" borderId="2" xfId="0" applyFont="1" applyFill="1" applyBorder="1" applyAlignment="1">
      <alignment horizontal="right" vertical="center"/>
    </xf>
    <xf numFmtId="0" fontId="7" fillId="9" borderId="24" xfId="0" applyFont="1" applyFill="1" applyBorder="1" applyAlignment="1">
      <alignment horizontal="right" vertical="center"/>
    </xf>
    <xf numFmtId="0" fontId="2" fillId="0" borderId="13" xfId="5" applyBorder="1" applyAlignment="1">
      <alignment horizontal="center" vertical="center"/>
    </xf>
    <xf numFmtId="0" fontId="2" fillId="0" borderId="14" xfId="5" applyBorder="1" applyAlignment="1">
      <alignment horizontal="center" vertical="center"/>
    </xf>
    <xf numFmtId="0" fontId="10" fillId="0" borderId="0" xfId="5" applyFont="1" applyAlignment="1">
      <alignment horizontal="center" vertical="center" wrapText="1"/>
    </xf>
    <xf numFmtId="0" fontId="7" fillId="4" borderId="1" xfId="5" applyFont="1" applyFill="1" applyBorder="1" applyAlignment="1">
      <alignment horizontal="center" vertical="center"/>
    </xf>
    <xf numFmtId="0" fontId="7" fillId="4" borderId="2" xfId="5" applyFont="1" applyFill="1" applyBorder="1" applyAlignment="1">
      <alignment horizontal="center" vertical="center"/>
    </xf>
    <xf numFmtId="0" fontId="7" fillId="4" borderId="3" xfId="5" applyFont="1" applyFill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4" fillId="0" borderId="4" xfId="5" applyFont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7" fillId="6" borderId="8" xfId="5" applyFont="1" applyFill="1" applyBorder="1" applyAlignment="1">
      <alignment horizontal="center" vertical="center" wrapText="1"/>
    </xf>
    <xf numFmtId="0" fontId="6" fillId="6" borderId="9" xfId="5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5" applyFont="1"/>
    <xf numFmtId="0" fontId="0" fillId="11" borderId="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3" fillId="9" borderId="34" xfId="6" applyFill="1" applyBorder="1" applyAlignment="1">
      <alignment horizontal="left" indent="3"/>
    </xf>
    <xf numFmtId="0" fontId="3" fillId="9" borderId="0" xfId="6" applyFill="1" applyAlignment="1">
      <alignment horizontal="left" indent="3"/>
    </xf>
    <xf numFmtId="0" fontId="3" fillId="9" borderId="45" xfId="6" applyFill="1" applyBorder="1" applyAlignment="1">
      <alignment horizontal="left" indent="3"/>
    </xf>
    <xf numFmtId="0" fontId="8" fillId="0" borderId="10" xfId="6" applyFont="1" applyBorder="1"/>
    <xf numFmtId="0" fontId="8" fillId="0" borderId="11" xfId="6" applyFont="1" applyBorder="1"/>
    <xf numFmtId="0" fontId="3" fillId="0" borderId="11" xfId="6" applyBorder="1"/>
    <xf numFmtId="0" fontId="8" fillId="10" borderId="25" xfId="6" applyFont="1" applyFill="1" applyBorder="1"/>
    <xf numFmtId="0" fontId="8" fillId="10" borderId="22" xfId="6" applyFont="1" applyFill="1" applyBorder="1"/>
    <xf numFmtId="0" fontId="8" fillId="0" borderId="41" xfId="6" applyFont="1" applyBorder="1" applyAlignment="1">
      <alignment horizontal="center"/>
    </xf>
    <xf numFmtId="0" fontId="8" fillId="0" borderId="42" xfId="6" applyFont="1" applyBorder="1" applyAlignment="1">
      <alignment horizontal="center"/>
    </xf>
    <xf numFmtId="0" fontId="3" fillId="0" borderId="42" xfId="6" applyBorder="1" applyAlignment="1">
      <alignment horizontal="center"/>
    </xf>
    <xf numFmtId="0" fontId="3" fillId="9" borderId="34" xfId="6" applyFill="1" applyBorder="1"/>
    <xf numFmtId="0" fontId="3" fillId="9" borderId="0" xfId="6" applyFill="1"/>
    <xf numFmtId="0" fontId="3" fillId="9" borderId="45" xfId="6" applyFill="1" applyBorder="1"/>
    <xf numFmtId="0" fontId="8" fillId="0" borderId="10" xfId="6" applyFont="1" applyBorder="1" applyAlignment="1">
      <alignment horizontal="left"/>
    </xf>
    <xf numFmtId="0" fontId="8" fillId="0" borderId="11" xfId="6" applyFont="1" applyBorder="1" applyAlignment="1">
      <alignment horizontal="left"/>
    </xf>
    <xf numFmtId="0" fontId="18" fillId="0" borderId="25" xfId="6" applyFont="1" applyBorder="1"/>
    <xf numFmtId="0" fontId="19" fillId="0" borderId="22" xfId="6" applyFont="1" applyBorder="1"/>
    <xf numFmtId="172" fontId="18" fillId="0" borderId="32" xfId="6" applyNumberFormat="1" applyFont="1" applyBorder="1" applyAlignment="1">
      <alignment shrinkToFit="1"/>
    </xf>
    <xf numFmtId="172" fontId="18" fillId="0" borderId="33" xfId="6" applyNumberFormat="1" applyFont="1" applyBorder="1" applyAlignment="1">
      <alignment shrinkToFit="1"/>
    </xf>
    <xf numFmtId="0" fontId="8" fillId="0" borderId="25" xfId="6" applyFont="1" applyBorder="1" applyAlignment="1">
      <alignment horizontal="center"/>
    </xf>
    <xf numFmtId="0" fontId="8" fillId="0" borderId="22" xfId="6" applyFont="1" applyBorder="1" applyAlignment="1">
      <alignment horizontal="center"/>
    </xf>
    <xf numFmtId="0" fontId="3" fillId="0" borderId="32" xfId="6" applyBorder="1" applyAlignment="1">
      <alignment horizontal="center"/>
    </xf>
    <xf numFmtId="0" fontId="3" fillId="0" borderId="33" xfId="6" applyBorder="1" applyAlignment="1">
      <alignment horizontal="center"/>
    </xf>
    <xf numFmtId="0" fontId="3" fillId="13" borderId="41" xfId="6" applyFill="1" applyBorder="1"/>
    <xf numFmtId="0" fontId="3" fillId="13" borderId="42" xfId="6" applyFill="1" applyBorder="1"/>
    <xf numFmtId="0" fontId="3" fillId="13" borderId="43" xfId="6" applyFill="1" applyBorder="1"/>
    <xf numFmtId="0" fontId="3" fillId="13" borderId="44" xfId="6" applyFill="1" applyBorder="1"/>
    <xf numFmtId="0" fontId="8" fillId="9" borderId="25" xfId="6" applyFont="1" applyFill="1" applyBorder="1" applyAlignment="1">
      <alignment horizontal="left"/>
    </xf>
    <xf numFmtId="0" fontId="3" fillId="9" borderId="22" xfId="6" applyFill="1" applyBorder="1" applyAlignment="1">
      <alignment horizontal="left"/>
    </xf>
    <xf numFmtId="0" fontId="3" fillId="9" borderId="32" xfId="6" applyFill="1" applyBorder="1" applyAlignment="1">
      <alignment horizontal="center"/>
    </xf>
    <xf numFmtId="0" fontId="3" fillId="9" borderId="33" xfId="6" applyFill="1" applyBorder="1" applyAlignment="1">
      <alignment horizontal="center"/>
    </xf>
    <xf numFmtId="0" fontId="18" fillId="0" borderId="25" xfId="12" applyFont="1" applyBorder="1"/>
    <xf numFmtId="0" fontId="19" fillId="0" borderId="22" xfId="12" applyFont="1" applyBorder="1"/>
    <xf numFmtId="0" fontId="3" fillId="0" borderId="25" xfId="6" applyBorder="1" applyAlignment="1">
      <alignment horizontal="left"/>
    </xf>
    <xf numFmtId="0" fontId="8" fillId="0" borderId="22" xfId="6" applyFont="1" applyBorder="1" applyAlignment="1">
      <alignment horizontal="left"/>
    </xf>
    <xf numFmtId="168" fontId="3" fillId="0" borderId="32" xfId="7" applyNumberFormat="1" applyFont="1" applyFill="1" applyBorder="1" applyAlignment="1"/>
    <xf numFmtId="168" fontId="3" fillId="0" borderId="33" xfId="7" applyNumberFormat="1" applyFont="1" applyFill="1" applyBorder="1" applyAlignment="1"/>
    <xf numFmtId="168" fontId="8" fillId="9" borderId="32" xfId="7" applyNumberFormat="1" applyFont="1" applyFill="1" applyBorder="1" applyAlignment="1"/>
    <xf numFmtId="168" fontId="8" fillId="9" borderId="33" xfId="7" applyNumberFormat="1" applyFont="1" applyFill="1" applyBorder="1" applyAlignment="1"/>
    <xf numFmtId="0" fontId="3" fillId="0" borderId="25" xfId="6" applyBorder="1" applyAlignment="1">
      <alignment horizontal="center"/>
    </xf>
    <xf numFmtId="0" fontId="3" fillId="0" borderId="22" xfId="6" applyBorder="1" applyAlignment="1">
      <alignment horizontal="center"/>
    </xf>
    <xf numFmtId="0" fontId="8" fillId="9" borderId="25" xfId="6" applyFont="1" applyFill="1" applyBorder="1" applyAlignment="1">
      <alignment horizontal="center" vertical="center"/>
    </xf>
    <xf numFmtId="0" fontId="8" fillId="9" borderId="22" xfId="6" applyFont="1" applyFill="1" applyBorder="1" applyAlignment="1">
      <alignment horizontal="center" vertical="center"/>
    </xf>
    <xf numFmtId="0" fontId="3" fillId="0" borderId="22" xfId="6" applyBorder="1" applyAlignment="1">
      <alignment horizontal="left"/>
    </xf>
    <xf numFmtId="0" fontId="8" fillId="9" borderId="25" xfId="6" applyFont="1" applyFill="1" applyBorder="1" applyAlignment="1">
      <alignment horizontal="center"/>
    </xf>
    <xf numFmtId="0" fontId="8" fillId="9" borderId="22" xfId="6" applyFont="1" applyFill="1" applyBorder="1" applyAlignment="1">
      <alignment horizontal="center"/>
    </xf>
    <xf numFmtId="0" fontId="3" fillId="0" borderId="36" xfId="6" applyBorder="1" applyAlignment="1">
      <alignment horizontal="center"/>
    </xf>
    <xf numFmtId="0" fontId="3" fillId="0" borderId="23" xfId="6" applyBorder="1" applyAlignment="1">
      <alignment horizontal="center"/>
    </xf>
    <xf numFmtId="0" fontId="8" fillId="9" borderId="22" xfId="6" applyFont="1" applyFill="1" applyBorder="1" applyAlignment="1">
      <alignment horizontal="left"/>
    </xf>
    <xf numFmtId="0" fontId="3" fillId="0" borderId="38" xfId="6" applyBorder="1" applyAlignment="1">
      <alignment horizontal="left"/>
    </xf>
    <xf numFmtId="0" fontId="3" fillId="0" borderId="39" xfId="6" applyBorder="1" applyAlignment="1">
      <alignment horizontal="left"/>
    </xf>
    <xf numFmtId="0" fontId="15" fillId="9" borderId="25" xfId="6" applyFont="1" applyFill="1" applyBorder="1" applyAlignment="1">
      <alignment horizontal="left"/>
    </xf>
    <xf numFmtId="0" fontId="15" fillId="9" borderId="22" xfId="6" applyFont="1" applyFill="1" applyBorder="1" applyAlignment="1">
      <alignment horizontal="left"/>
    </xf>
    <xf numFmtId="0" fontId="11" fillId="0" borderId="31" xfId="6" applyFont="1" applyBorder="1" applyAlignment="1">
      <alignment horizontal="center"/>
    </xf>
    <xf numFmtId="0" fontId="11" fillId="0" borderId="8" xfId="6" applyFont="1" applyBorder="1" applyAlignment="1">
      <alignment horizontal="center"/>
    </xf>
    <xf numFmtId="0" fontId="12" fillId="13" borderId="8" xfId="6" applyFont="1" applyFill="1" applyBorder="1" applyAlignment="1">
      <alignment horizontal="center" vertical="center"/>
    </xf>
    <xf numFmtId="0" fontId="12" fillId="13" borderId="9" xfId="6" applyFont="1" applyFill="1" applyBorder="1" applyAlignment="1">
      <alignment horizontal="center" vertical="center"/>
    </xf>
    <xf numFmtId="0" fontId="13" fillId="0" borderId="25" xfId="6" applyFont="1" applyBorder="1" applyAlignment="1">
      <alignment horizontal="center" vertical="center" wrapText="1"/>
    </xf>
    <xf numFmtId="0" fontId="13" fillId="0" borderId="22" xfId="6" applyFont="1" applyBorder="1" applyAlignment="1">
      <alignment horizontal="center" vertical="center" wrapText="1"/>
    </xf>
    <xf numFmtId="15" fontId="3" fillId="0" borderId="22" xfId="6" applyNumberFormat="1" applyBorder="1" applyAlignment="1">
      <alignment horizontal="center"/>
    </xf>
    <xf numFmtId="0" fontId="3" fillId="0" borderId="26" xfId="6" applyBorder="1" applyAlignment="1">
      <alignment horizontal="center"/>
    </xf>
    <xf numFmtId="0" fontId="3" fillId="0" borderId="32" xfId="6" applyBorder="1" applyAlignment="1">
      <alignment horizontal="center" vertical="center"/>
    </xf>
    <xf numFmtId="0" fontId="3" fillId="0" borderId="11" xfId="6" applyBorder="1" applyAlignment="1">
      <alignment horizontal="center" vertical="center"/>
    </xf>
    <xf numFmtId="0" fontId="3" fillId="0" borderId="12" xfId="6" applyBorder="1" applyAlignment="1">
      <alignment horizontal="center" vertical="center"/>
    </xf>
    <xf numFmtId="0" fontId="14" fillId="0" borderId="32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 wrapText="1"/>
    </xf>
    <xf numFmtId="0" fontId="14" fillId="0" borderId="33" xfId="6" applyFont="1" applyBorder="1" applyAlignment="1">
      <alignment horizontal="center" vertical="center" wrapText="1"/>
    </xf>
    <xf numFmtId="0" fontId="8" fillId="13" borderId="25" xfId="6" applyFont="1" applyFill="1" applyBorder="1" applyAlignment="1">
      <alignment horizontal="center" vertical="center"/>
    </xf>
    <xf numFmtId="0" fontId="8" fillId="13" borderId="22" xfId="6" applyFont="1" applyFill="1" applyBorder="1" applyAlignment="1">
      <alignment horizontal="center" vertical="center"/>
    </xf>
    <xf numFmtId="0" fontId="8" fillId="3" borderId="18" xfId="4" applyFont="1" applyBorder="1" applyAlignment="1">
      <alignment horizontal="center"/>
    </xf>
    <xf numFmtId="0" fontId="8" fillId="3" borderId="21" xfId="4" applyFont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50" xfId="0" applyFill="1" applyBorder="1" applyAlignment="1">
      <alignment horizontal="center"/>
    </xf>
    <xf numFmtId="0" fontId="8" fillId="2" borderId="18" xfId="3" applyFont="1" applyBorder="1" applyAlignment="1">
      <alignment horizontal="center" wrapText="1"/>
    </xf>
    <xf numFmtId="0" fontId="8" fillId="2" borderId="21" xfId="3" applyFont="1" applyBorder="1" applyAlignment="1">
      <alignment horizontal="center" wrapText="1"/>
    </xf>
    <xf numFmtId="0" fontId="8" fillId="2" borderId="19" xfId="3" applyFont="1" applyBorder="1" applyAlignment="1">
      <alignment horizontal="center" wrapText="1"/>
    </xf>
    <xf numFmtId="0" fontId="0" fillId="6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2" borderId="1" xfId="3" applyFont="1" applyBorder="1" applyAlignment="1">
      <alignment horizontal="center" wrapText="1"/>
    </xf>
    <xf numFmtId="0" fontId="8" fillId="2" borderId="2" xfId="3" applyFont="1" applyBorder="1" applyAlignment="1">
      <alignment horizontal="center" wrapText="1"/>
    </xf>
    <xf numFmtId="0" fontId="8" fillId="2" borderId="3" xfId="3" applyFont="1" applyBorder="1" applyAlignment="1">
      <alignment horizontal="center" wrapText="1"/>
    </xf>
    <xf numFmtId="14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3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52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10" fillId="15" borderId="22" xfId="5" applyFont="1" applyFill="1" applyBorder="1" applyAlignment="1">
      <alignment horizontal="right" vertical="center" wrapText="1"/>
    </xf>
    <xf numFmtId="0" fontId="10" fillId="15" borderId="49" xfId="5" applyFont="1" applyFill="1" applyBorder="1" applyAlignment="1">
      <alignment horizontal="right" vertical="center" wrapText="1"/>
    </xf>
    <xf numFmtId="0" fontId="10" fillId="15" borderId="50" xfId="5" applyFont="1" applyFill="1" applyBorder="1" applyAlignment="1">
      <alignment horizontal="right" vertical="center" wrapText="1"/>
    </xf>
    <xf numFmtId="0" fontId="10" fillId="15" borderId="65" xfId="5" applyFont="1" applyFill="1" applyBorder="1" applyAlignment="1">
      <alignment horizontal="right" vertical="center" wrapText="1"/>
    </xf>
    <xf numFmtId="0" fontId="10" fillId="15" borderId="67" xfId="5" applyFont="1" applyFill="1" applyBorder="1" applyAlignment="1">
      <alignment horizontal="center" vertical="center" wrapText="1"/>
    </xf>
    <xf numFmtId="0" fontId="10" fillId="15" borderId="68" xfId="5" applyFont="1" applyFill="1" applyBorder="1" applyAlignment="1">
      <alignment horizontal="center" vertical="center" wrapText="1"/>
    </xf>
    <xf numFmtId="0" fontId="6" fillId="4" borderId="69" xfId="5" applyFont="1" applyFill="1" applyBorder="1"/>
    <xf numFmtId="0" fontId="6" fillId="4" borderId="70" xfId="5" applyFont="1" applyFill="1" applyBorder="1"/>
    <xf numFmtId="0" fontId="4" fillId="0" borderId="31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27" xfId="5" applyFont="1" applyBorder="1" applyAlignment="1">
      <alignment horizontal="center" vertical="center"/>
    </xf>
    <xf numFmtId="0" fontId="4" fillId="0" borderId="28" xfId="5" applyFont="1" applyBorder="1" applyAlignment="1">
      <alignment horizontal="center" vertical="center"/>
    </xf>
    <xf numFmtId="0" fontId="4" fillId="0" borderId="29" xfId="5" applyFont="1" applyBorder="1" applyAlignment="1">
      <alignment horizontal="center" vertical="center"/>
    </xf>
    <xf numFmtId="0" fontId="8" fillId="5" borderId="32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10" fillId="15" borderId="54" xfId="5" applyFont="1" applyFill="1" applyBorder="1" applyAlignment="1">
      <alignment horizontal="center" vertical="center" wrapText="1"/>
    </xf>
    <xf numFmtId="0" fontId="6" fillId="4" borderId="58" xfId="5" applyFont="1" applyFill="1" applyBorder="1"/>
    <xf numFmtId="14" fontId="0" fillId="0" borderId="32" xfId="0" applyNumberFormat="1" applyBorder="1" applyAlignment="1">
      <alignment horizontal="left" vertical="center" wrapText="1"/>
    </xf>
    <xf numFmtId="14" fontId="0" fillId="0" borderId="33" xfId="0" applyNumberFormat="1" applyBorder="1" applyAlignment="1">
      <alignment horizontal="left" vertical="center" wrapText="1"/>
    </xf>
    <xf numFmtId="0" fontId="7" fillId="4" borderId="1" xfId="5" applyFont="1" applyFill="1" applyBorder="1" applyAlignment="1">
      <alignment horizontal="center"/>
    </xf>
    <xf numFmtId="0" fontId="7" fillId="4" borderId="2" xfId="5" applyFont="1" applyFill="1" applyBorder="1" applyAlignment="1">
      <alignment horizontal="center"/>
    </xf>
    <xf numFmtId="0" fontId="7" fillId="4" borderId="3" xfId="5" applyFont="1" applyFill="1" applyBorder="1" applyAlignment="1">
      <alignment horizontal="center"/>
    </xf>
    <xf numFmtId="0" fontId="4" fillId="0" borderId="4" xfId="5" applyFont="1" applyBorder="1" applyAlignment="1">
      <alignment horizontal="center"/>
    </xf>
    <xf numFmtId="0" fontId="0" fillId="0" borderId="5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8" fillId="5" borderId="32" xfId="0" applyFont="1" applyFill="1" applyBorder="1" applyAlignment="1">
      <alignment horizontal="center" wrapText="1"/>
    </xf>
    <xf numFmtId="0" fontId="8" fillId="5" borderId="11" xfId="0" applyFont="1" applyFill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  <xf numFmtId="0" fontId="8" fillId="0" borderId="32" xfId="0" applyFont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0" fillId="15" borderId="32" xfId="5" applyFont="1" applyFill="1" applyBorder="1" applyAlignment="1">
      <alignment horizontal="right" vertical="center" wrapText="1"/>
    </xf>
    <xf numFmtId="0" fontId="10" fillId="15" borderId="11" xfId="5" applyFont="1" applyFill="1" applyBorder="1" applyAlignment="1">
      <alignment horizontal="right" vertical="center" wrapText="1"/>
    </xf>
    <xf numFmtId="0" fontId="10" fillId="15" borderId="33" xfId="5" applyFont="1" applyFill="1" applyBorder="1" applyAlignment="1">
      <alignment horizontal="right" vertical="center" wrapText="1"/>
    </xf>
    <xf numFmtId="0" fontId="10" fillId="15" borderId="15" xfId="5" applyFont="1" applyFill="1" applyBorder="1" applyAlignment="1">
      <alignment horizontal="right" vertical="center" wrapText="1"/>
    </xf>
    <xf numFmtId="0" fontId="10" fillId="15" borderId="16" xfId="5" applyFont="1" applyFill="1" applyBorder="1" applyAlignment="1">
      <alignment horizontal="right" vertical="center" wrapText="1"/>
    </xf>
    <xf numFmtId="0" fontId="10" fillId="15" borderId="71" xfId="5" applyFont="1" applyFill="1" applyBorder="1" applyAlignment="1">
      <alignment horizontal="right" vertical="center" wrapText="1"/>
    </xf>
    <xf numFmtId="0" fontId="10" fillId="15" borderId="1" xfId="5" applyFont="1" applyFill="1" applyBorder="1" applyAlignment="1">
      <alignment horizontal="center" vertical="center" wrapText="1"/>
    </xf>
    <xf numFmtId="0" fontId="10" fillId="15" borderId="2" xfId="5" applyFont="1" applyFill="1" applyBorder="1" applyAlignment="1">
      <alignment horizontal="center" vertical="center" wrapText="1"/>
    </xf>
    <xf numFmtId="0" fontId="10" fillId="15" borderId="3" xfId="5" applyFont="1" applyFill="1" applyBorder="1" applyAlignment="1">
      <alignment horizontal="center" vertical="center" wrapText="1"/>
    </xf>
    <xf numFmtId="0" fontId="4" fillId="0" borderId="13" xfId="5" applyFont="1" applyBorder="1" applyAlignment="1">
      <alignment horizontal="center" vertical="center"/>
    </xf>
    <xf numFmtId="0" fontId="4" fillId="0" borderId="14" xfId="5" applyFont="1" applyBorder="1" applyAlignment="1">
      <alignment horizontal="center" vertical="center"/>
    </xf>
    <xf numFmtId="0" fontId="4" fillId="0" borderId="49" xfId="5" applyFont="1" applyBorder="1" applyAlignment="1">
      <alignment horizontal="center" vertical="center"/>
    </xf>
    <xf numFmtId="0" fontId="4" fillId="0" borderId="50" xfId="5" applyFont="1" applyBorder="1" applyAlignment="1">
      <alignment horizontal="center" vertical="center"/>
    </xf>
    <xf numFmtId="0" fontId="4" fillId="0" borderId="51" xfId="5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8" fillId="3" borderId="1" xfId="4" applyFont="1" applyBorder="1" applyAlignment="1">
      <alignment horizontal="center"/>
    </xf>
    <xf numFmtId="0" fontId="8" fillId="3" borderId="2" xfId="4" applyFont="1" applyBorder="1" applyAlignment="1">
      <alignment horizontal="center"/>
    </xf>
    <xf numFmtId="0" fontId="8" fillId="3" borderId="24" xfId="4" applyFont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6" borderId="4" xfId="0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7" fillId="0" borderId="2" xfId="5" applyFont="1" applyBorder="1" applyAlignment="1">
      <alignment horizontal="center" vertical="center" wrapText="1"/>
    </xf>
    <xf numFmtId="0" fontId="24" fillId="0" borderId="2" xfId="5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/>
    </xf>
    <xf numFmtId="0" fontId="29" fillId="0" borderId="2" xfId="5" applyFont="1" applyBorder="1" applyAlignment="1">
      <alignment horizontal="center" vertical="center" wrapText="1"/>
    </xf>
    <xf numFmtId="0" fontId="30" fillId="0" borderId="2" xfId="5" applyFont="1" applyBorder="1" applyAlignment="1">
      <alignment horizontal="center" vertical="center" wrapText="1"/>
    </xf>
  </cellXfs>
  <cellStyles count="14">
    <cellStyle name="20% - Énfasis1" xfId="3" builtinId="30"/>
    <cellStyle name="20% - Énfasis3" xfId="4" builtinId="38"/>
    <cellStyle name="Millares 2" xfId="9" xr:uid="{51E0CF7C-D8F9-4179-BFA8-BC6F7D304BEC}"/>
    <cellStyle name="Millares 4" xfId="7" xr:uid="{E0A045DB-F6F1-4C24-B423-4E5319983640}"/>
    <cellStyle name="Moneda" xfId="1" builtinId="4"/>
    <cellStyle name="Moneda 3 2" xfId="8" xr:uid="{3A35A1C1-1B01-4050-B35E-64B3B79D26B1}"/>
    <cellStyle name="Normal" xfId="0" builtinId="0"/>
    <cellStyle name="Normal 2 2 2" xfId="10" xr:uid="{16344B0D-5934-4F14-8C0C-7579FC9D1DF2}"/>
    <cellStyle name="Normal 2 2 2 2" xfId="13" xr:uid="{737223A2-237E-4BF6-8DA7-350DC2C2F7C4}"/>
    <cellStyle name="Normal 3 2" xfId="6" xr:uid="{70ACF2E4-AD29-4474-BAA3-98864FCADDAD}"/>
    <cellStyle name="Normal 3 2 2" xfId="12" xr:uid="{A58981D2-2505-49A5-B948-17BE38302F43}"/>
    <cellStyle name="Normal 4" xfId="5" xr:uid="{AE0F76EA-009A-43DF-9672-6CA729943554}"/>
    <cellStyle name="Porcentaje" xfId="2" builtinId="5"/>
    <cellStyle name="Porcentaje 2 3" xfId="11" xr:uid="{3DB7A000-3063-463D-8A8D-5A0B609DB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47628</xdr:rowOff>
    </xdr:from>
    <xdr:to>
      <xdr:col>2</xdr:col>
      <xdr:colOff>1845470</xdr:colOff>
      <xdr:row>1</xdr:row>
      <xdr:rowOff>844304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46F344-1BCD-42E8-97F4-A2CB0D84E4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83369" y="161925"/>
          <a:ext cx="2333626" cy="0"/>
        </a:xfrm>
        <a:prstGeom prst="rect">
          <a:avLst/>
        </a:prstGeom>
      </xdr:spPr>
    </xdr:pic>
    <xdr:clientData/>
  </xdr:twoCellAnchor>
  <xdr:twoCellAnchor>
    <xdr:from>
      <xdr:col>2</xdr:col>
      <xdr:colOff>3345656</xdr:colOff>
      <xdr:row>1</xdr:row>
      <xdr:rowOff>71436</xdr:rowOff>
    </xdr:from>
    <xdr:to>
      <xdr:col>3</xdr:col>
      <xdr:colOff>547687</xdr:colOff>
      <xdr:row>1</xdr:row>
      <xdr:rowOff>833437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C95D04C-BEE0-4A6E-BFBA-27F61FD6F6D1}"/>
            </a:ext>
          </a:extLst>
        </xdr:cNvPr>
        <xdr:cNvSpPr txBox="1"/>
      </xdr:nvSpPr>
      <xdr:spPr>
        <a:xfrm>
          <a:off x="4117181" y="161925"/>
          <a:ext cx="1993106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219075</xdr:colOff>
          <xdr:row>1</xdr:row>
          <xdr:rowOff>209550</xdr:rowOff>
        </xdr:from>
        <xdr:to>
          <xdr:col>35</xdr:col>
          <xdr:colOff>219075</xdr:colOff>
          <xdr:row>1</xdr:row>
          <xdr:rowOff>647700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GENERAR INSUMOS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107157</xdr:colOff>
      <xdr:row>1</xdr:row>
      <xdr:rowOff>47625</xdr:rowOff>
    </xdr:from>
    <xdr:to>
      <xdr:col>1</xdr:col>
      <xdr:colOff>2440783</xdr:colOff>
      <xdr:row>1</xdr:row>
      <xdr:rowOff>844301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30AB49-6859-49E7-9745-270B4EA9C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9082" y="247650"/>
          <a:ext cx="2333626" cy="796676"/>
        </a:xfrm>
        <a:prstGeom prst="rect">
          <a:avLst/>
        </a:prstGeom>
      </xdr:spPr>
    </xdr:pic>
    <xdr:clientData/>
  </xdr:twoCellAnchor>
  <xdr:twoCellAnchor>
    <xdr:from>
      <xdr:col>3</xdr:col>
      <xdr:colOff>892969</xdr:colOff>
      <xdr:row>1</xdr:row>
      <xdr:rowOff>71438</xdr:rowOff>
    </xdr:from>
    <xdr:to>
      <xdr:col>6</xdr:col>
      <xdr:colOff>154782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0E3365C-0F99-4AD0-8899-58FB28B351C6}"/>
            </a:ext>
          </a:extLst>
        </xdr:cNvPr>
        <xdr:cNvSpPr txBox="1"/>
      </xdr:nvSpPr>
      <xdr:spPr>
        <a:xfrm>
          <a:off x="5931694" y="271463"/>
          <a:ext cx="220503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127000</xdr:rowOff>
    </xdr:from>
    <xdr:to>
      <xdr:col>3</xdr:col>
      <xdr:colOff>232833</xdr:colOff>
      <xdr:row>1</xdr:row>
      <xdr:rowOff>679795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FCA8CB-BD4A-4D34-AAFC-BF6675FC0D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28600" y="327025"/>
          <a:ext cx="1613958" cy="552795"/>
        </a:xfrm>
        <a:prstGeom prst="rect">
          <a:avLst/>
        </a:prstGeom>
      </xdr:spPr>
    </xdr:pic>
    <xdr:clientData/>
  </xdr:twoCellAnchor>
  <xdr:twoCellAnchor>
    <xdr:from>
      <xdr:col>3</xdr:col>
      <xdr:colOff>232833</xdr:colOff>
      <xdr:row>1</xdr:row>
      <xdr:rowOff>42333</xdr:rowOff>
    </xdr:from>
    <xdr:to>
      <xdr:col>4</xdr:col>
      <xdr:colOff>423334</xdr:colOff>
      <xdr:row>1</xdr:row>
      <xdr:rowOff>698500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48D157-FFE3-408D-BFCB-EC3DEEF57E4D}"/>
            </a:ext>
          </a:extLst>
        </xdr:cNvPr>
        <xdr:cNvSpPr txBox="1"/>
      </xdr:nvSpPr>
      <xdr:spPr>
        <a:xfrm>
          <a:off x="1842558" y="242358"/>
          <a:ext cx="1724026" cy="656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EB0F78-07BA-456B-B007-D299B2CE80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2321719</xdr:colOff>
      <xdr:row>1</xdr:row>
      <xdr:rowOff>47625</xdr:rowOff>
    </xdr:from>
    <xdr:to>
      <xdr:col>3</xdr:col>
      <xdr:colOff>797719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3D2688-EAA8-4EC6-AA3D-BC42711A18CB}"/>
            </a:ext>
          </a:extLst>
        </xdr:cNvPr>
        <xdr:cNvSpPr txBox="1"/>
      </xdr:nvSpPr>
      <xdr:spPr>
        <a:xfrm>
          <a:off x="3855244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1038225</xdr:colOff>
      <xdr:row>26</xdr:row>
      <xdr:rowOff>323850</xdr:rowOff>
    </xdr:from>
    <xdr:ext cx="10058400" cy="116586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C7CBF02-F01F-4D31-B3B0-859201F26D77}"/>
            </a:ext>
          </a:extLst>
        </xdr:cNvPr>
        <xdr:cNvSpPr/>
      </xdr:nvSpPr>
      <xdr:spPr>
        <a:xfrm>
          <a:off x="1238250" y="8143875"/>
          <a:ext cx="10058400" cy="1165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B7B241-0962-4EB7-9D7F-AD86017873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1088571</xdr:colOff>
      <xdr:row>1</xdr:row>
      <xdr:rowOff>54428</xdr:rowOff>
    </xdr:from>
    <xdr:to>
      <xdr:col>5</xdr:col>
      <xdr:colOff>273844</xdr:colOff>
      <xdr:row>1</xdr:row>
      <xdr:rowOff>816429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C373818-7814-4031-B22F-805E4E56C636}"/>
            </a:ext>
          </a:extLst>
        </xdr:cNvPr>
        <xdr:cNvSpPr txBox="1"/>
      </xdr:nvSpPr>
      <xdr:spPr>
        <a:xfrm>
          <a:off x="4784271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B51923-9546-4D7D-8313-87A4E0F058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2381250</xdr:colOff>
      <xdr:row>1</xdr:row>
      <xdr:rowOff>59532</xdr:rowOff>
    </xdr:from>
    <xdr:to>
      <xdr:col>3</xdr:col>
      <xdr:colOff>857250</xdr:colOff>
      <xdr:row>1</xdr:row>
      <xdr:rowOff>821533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4FD762D-DF43-4FCD-80E4-5FCB3C58D174}"/>
            </a:ext>
          </a:extLst>
        </xdr:cNvPr>
        <xdr:cNvSpPr txBox="1"/>
      </xdr:nvSpPr>
      <xdr:spPr>
        <a:xfrm>
          <a:off x="3914775" y="259557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1038225</xdr:colOff>
      <xdr:row>35</xdr:row>
      <xdr:rowOff>323850</xdr:rowOff>
    </xdr:from>
    <xdr:ext cx="10058400" cy="116586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A37608D-6877-4D5F-AF09-609637A4A533}"/>
            </a:ext>
          </a:extLst>
        </xdr:cNvPr>
        <xdr:cNvSpPr/>
      </xdr:nvSpPr>
      <xdr:spPr>
        <a:xfrm>
          <a:off x="1238250" y="11544300"/>
          <a:ext cx="10058400" cy="1165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ADBFDE-DD70-4F4B-9210-FC3C4EAE34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911679</xdr:colOff>
      <xdr:row>1</xdr:row>
      <xdr:rowOff>27214</xdr:rowOff>
    </xdr:from>
    <xdr:to>
      <xdr:col>5</xdr:col>
      <xdr:colOff>96952</xdr:colOff>
      <xdr:row>1</xdr:row>
      <xdr:rowOff>789215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C31D474-10A8-4620-9A70-84103B64ED43}"/>
            </a:ext>
          </a:extLst>
        </xdr:cNvPr>
        <xdr:cNvSpPr txBox="1"/>
      </xdr:nvSpPr>
      <xdr:spPr>
        <a:xfrm>
          <a:off x="4607379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BC57BC-B935-4BB2-A2AA-A9EA109B57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2024063</xdr:colOff>
      <xdr:row>1</xdr:row>
      <xdr:rowOff>47625</xdr:rowOff>
    </xdr:from>
    <xdr:to>
      <xdr:col>3</xdr:col>
      <xdr:colOff>500063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6642B57-75F3-40F0-80FA-6BC8F423CC0F}"/>
            </a:ext>
          </a:extLst>
        </xdr:cNvPr>
        <xdr:cNvSpPr txBox="1"/>
      </xdr:nvSpPr>
      <xdr:spPr>
        <a:xfrm>
          <a:off x="3548063" y="250031"/>
          <a:ext cx="1988344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9DAAB4-1829-45EC-932B-F3CCD3DEF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116EC57-9B4B-4E5F-AF65-AA7E5D09D73D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2B521-DF86-4443-825B-584137F3FB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2286001</xdr:colOff>
      <xdr:row>1</xdr:row>
      <xdr:rowOff>59532</xdr:rowOff>
    </xdr:from>
    <xdr:to>
      <xdr:col>3</xdr:col>
      <xdr:colOff>762001</xdr:colOff>
      <xdr:row>1</xdr:row>
      <xdr:rowOff>821533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268C90F-D8D3-4DC5-AFFE-C51712990D99}"/>
            </a:ext>
          </a:extLst>
        </xdr:cNvPr>
        <xdr:cNvSpPr txBox="1"/>
      </xdr:nvSpPr>
      <xdr:spPr>
        <a:xfrm>
          <a:off x="3810001" y="261938"/>
          <a:ext cx="1988344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51F175-C9AA-4381-A515-135370B8F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C7EDD4C-68A6-412C-B4B2-18F24347F1F4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653143</xdr:colOff>
      <xdr:row>25</xdr:row>
      <xdr:rowOff>408215</xdr:rowOff>
    </xdr:from>
    <xdr:to>
      <xdr:col>4</xdr:col>
      <xdr:colOff>187044</xdr:colOff>
      <xdr:row>25</xdr:row>
      <xdr:rowOff>4409273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1AE1DD7-2276-4C8C-8C7C-4E0574FBA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168" y="8323490"/>
          <a:ext cx="4486901" cy="400105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9D43F3-C542-432C-8B17-98CCCF1BE5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2571749</xdr:colOff>
      <xdr:row>1</xdr:row>
      <xdr:rowOff>95250</xdr:rowOff>
    </xdr:from>
    <xdr:to>
      <xdr:col>3</xdr:col>
      <xdr:colOff>904875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7077B86-9D44-4228-B541-1BEC2E465264}"/>
            </a:ext>
          </a:extLst>
        </xdr:cNvPr>
        <xdr:cNvSpPr txBox="1"/>
      </xdr:nvSpPr>
      <xdr:spPr>
        <a:xfrm>
          <a:off x="3786187" y="297656"/>
          <a:ext cx="1988344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D16FE7-DE84-4499-BFC8-A6DFFCEEC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AD66915-2BF2-4A52-B050-8C90067CA788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421821</xdr:colOff>
      <xdr:row>25</xdr:row>
      <xdr:rowOff>272143</xdr:rowOff>
    </xdr:from>
    <xdr:to>
      <xdr:col>4</xdr:col>
      <xdr:colOff>79564</xdr:colOff>
      <xdr:row>26</xdr:row>
      <xdr:rowOff>656404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9C5F70-E0D7-4B4C-B6F2-F2B2F841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846" y="8092168"/>
          <a:ext cx="4610743" cy="38608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72D028-1E16-4710-9EB5-2C6E17284B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2476500</xdr:colOff>
      <xdr:row>1</xdr:row>
      <xdr:rowOff>95250</xdr:rowOff>
    </xdr:from>
    <xdr:to>
      <xdr:col>3</xdr:col>
      <xdr:colOff>952500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8FDBED-8835-4895-B9EC-E3F2A91F3D79}"/>
            </a:ext>
          </a:extLst>
        </xdr:cNvPr>
        <xdr:cNvSpPr txBox="1"/>
      </xdr:nvSpPr>
      <xdr:spPr>
        <a:xfrm>
          <a:off x="4000500" y="297656"/>
          <a:ext cx="1988344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808C45-B8E8-40A1-A1F6-BC5F1E4E30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04726D-E80B-4A0F-9E4B-4EB575C73413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789215</xdr:colOff>
      <xdr:row>28</xdr:row>
      <xdr:rowOff>163285</xdr:rowOff>
    </xdr:from>
    <xdr:to>
      <xdr:col>4</xdr:col>
      <xdr:colOff>446958</xdr:colOff>
      <xdr:row>29</xdr:row>
      <xdr:rowOff>1067347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DD38FB-EC73-48DA-BB74-54582EFAB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9240" y="9040585"/>
          <a:ext cx="4610743" cy="392348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9CBEB2-03C7-40C3-802B-D3D66261E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2274094</xdr:colOff>
      <xdr:row>1</xdr:row>
      <xdr:rowOff>23813</xdr:rowOff>
    </xdr:from>
    <xdr:to>
      <xdr:col>3</xdr:col>
      <xdr:colOff>750094</xdr:colOff>
      <xdr:row>1</xdr:row>
      <xdr:rowOff>785814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5A7BF3C-909D-48A0-96A6-5C722B4E19D5}"/>
            </a:ext>
          </a:extLst>
        </xdr:cNvPr>
        <xdr:cNvSpPr txBox="1"/>
      </xdr:nvSpPr>
      <xdr:spPr>
        <a:xfrm>
          <a:off x="3807619" y="223838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8154B0-94E5-4076-8565-DFB59FAF6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4901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F07F671-7DD8-47B7-8200-FB9FBC194DF6}"/>
            </a:ext>
          </a:extLst>
        </xdr:cNvPr>
        <xdr:cNvSpPr txBox="1"/>
      </xdr:nvSpPr>
      <xdr:spPr>
        <a:xfrm>
          <a:off x="49638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81642</xdr:colOff>
      <xdr:row>26</xdr:row>
      <xdr:rowOff>136071</xdr:rowOff>
    </xdr:from>
    <xdr:to>
      <xdr:col>4</xdr:col>
      <xdr:colOff>433573</xdr:colOff>
      <xdr:row>26</xdr:row>
      <xdr:rowOff>2707821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357C51-AE52-445B-8448-422809428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667" y="7413171"/>
          <a:ext cx="5457331" cy="2571750"/>
        </a:xfrm>
        <a:prstGeom prst="rect">
          <a:avLst/>
        </a:prstGeom>
      </xdr:spPr>
    </xdr:pic>
    <xdr:clientData/>
  </xdr:twoCellAnchor>
  <xdr:twoCellAnchor editAs="oneCell">
    <xdr:from>
      <xdr:col>4</xdr:col>
      <xdr:colOff>883064</xdr:colOff>
      <xdr:row>26</xdr:row>
      <xdr:rowOff>108857</xdr:rowOff>
    </xdr:from>
    <xdr:to>
      <xdr:col>7</xdr:col>
      <xdr:colOff>1673098</xdr:colOff>
      <xdr:row>27</xdr:row>
      <xdr:rowOff>421820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D034BCF-AA14-4763-B788-9DCD7EB02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8489" y="7385957"/>
          <a:ext cx="4942934" cy="31990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916E96-E782-4A7A-AC21-0BF4FE7E48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2178844</xdr:colOff>
      <xdr:row>1</xdr:row>
      <xdr:rowOff>71438</xdr:rowOff>
    </xdr:from>
    <xdr:to>
      <xdr:col>3</xdr:col>
      <xdr:colOff>654844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928A3D1-8E03-4AAB-BD05-D9A7DBA2B51C}"/>
            </a:ext>
          </a:extLst>
        </xdr:cNvPr>
        <xdr:cNvSpPr txBox="1"/>
      </xdr:nvSpPr>
      <xdr:spPr>
        <a:xfrm>
          <a:off x="3712369" y="271463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BDC1C7-F338-4724-84C1-F80B11059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1292678</xdr:colOff>
      <xdr:row>1</xdr:row>
      <xdr:rowOff>54428</xdr:rowOff>
    </xdr:from>
    <xdr:to>
      <xdr:col>5</xdr:col>
      <xdr:colOff>477951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10183D9-129E-4CED-81E4-F87B9DB88E87}"/>
            </a:ext>
          </a:extLst>
        </xdr:cNvPr>
        <xdr:cNvSpPr txBox="1"/>
      </xdr:nvSpPr>
      <xdr:spPr>
        <a:xfrm>
          <a:off x="4988378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2C599-5592-406A-A594-65AA25C665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2786063</xdr:colOff>
      <xdr:row>1</xdr:row>
      <xdr:rowOff>47625</xdr:rowOff>
    </xdr:from>
    <xdr:to>
      <xdr:col>4</xdr:col>
      <xdr:colOff>142876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99078ED-1A2F-45DD-9D4C-8A88DE7AC4A0}"/>
            </a:ext>
          </a:extLst>
        </xdr:cNvPr>
        <xdr:cNvSpPr txBox="1"/>
      </xdr:nvSpPr>
      <xdr:spPr>
        <a:xfrm>
          <a:off x="4005263" y="247650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B14BF2-6906-475F-ABD4-80E0D7BD20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760090F-2939-4EC6-AEC6-807459BD5E21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E010E6-350A-485A-9769-D5471A42B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2726530</xdr:colOff>
      <xdr:row>1</xdr:row>
      <xdr:rowOff>59531</xdr:rowOff>
    </xdr:from>
    <xdr:to>
      <xdr:col>4</xdr:col>
      <xdr:colOff>83343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45D6CFA-4554-4F42-8947-E3743623ECE9}"/>
            </a:ext>
          </a:extLst>
        </xdr:cNvPr>
        <xdr:cNvSpPr txBox="1"/>
      </xdr:nvSpPr>
      <xdr:spPr>
        <a:xfrm>
          <a:off x="3945730" y="259556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5C4927-3BBB-423A-A071-75CB274E7D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BB650A9-D830-414F-BA63-E9DF6876FA2B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231322</xdr:colOff>
      <xdr:row>25</xdr:row>
      <xdr:rowOff>176892</xdr:rowOff>
    </xdr:from>
    <xdr:to>
      <xdr:col>7</xdr:col>
      <xdr:colOff>1592133</xdr:colOff>
      <xdr:row>26</xdr:row>
      <xdr:rowOff>780259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D216D52-A80D-4D2B-8DCD-F06835EA8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347" y="8435067"/>
          <a:ext cx="10466711" cy="408951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B8A44E-2525-4F87-85D1-787BB84EB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2821780</xdr:colOff>
      <xdr:row>1</xdr:row>
      <xdr:rowOff>83344</xdr:rowOff>
    </xdr:from>
    <xdr:to>
      <xdr:col>4</xdr:col>
      <xdr:colOff>178593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FABCECF-62B2-4B8A-B29A-9F9C9001851C}"/>
            </a:ext>
          </a:extLst>
        </xdr:cNvPr>
        <xdr:cNvSpPr txBox="1"/>
      </xdr:nvSpPr>
      <xdr:spPr>
        <a:xfrm>
          <a:off x="4040980" y="283369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75A198-5CA0-4961-A7E7-CCEF4AAF6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910E85B-E0F9-4D70-B1F4-4DB76E15EEC4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1551213</xdr:colOff>
      <xdr:row>24</xdr:row>
      <xdr:rowOff>149680</xdr:rowOff>
    </xdr:from>
    <xdr:to>
      <xdr:col>6</xdr:col>
      <xdr:colOff>86587</xdr:colOff>
      <xdr:row>25</xdr:row>
      <xdr:rowOff>803408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42840B-741B-430F-BE4F-04285CEFF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1238" y="8055430"/>
          <a:ext cx="6193474" cy="419702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9FC262-48A0-4485-9BCC-936836420F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2619375</xdr:colOff>
      <xdr:row>1</xdr:row>
      <xdr:rowOff>59531</xdr:rowOff>
    </xdr:from>
    <xdr:to>
      <xdr:col>3</xdr:col>
      <xdr:colOff>952501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F7930D0-8C59-40FD-A70A-467A87C9FF8B}"/>
            </a:ext>
          </a:extLst>
        </xdr:cNvPr>
        <xdr:cNvSpPr txBox="1"/>
      </xdr:nvSpPr>
      <xdr:spPr>
        <a:xfrm>
          <a:off x="3838575" y="259556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8272AD-5122-45F1-8AA5-45FD801D3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6B73526-050C-434D-8F9A-921289AFD743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394607</xdr:colOff>
      <xdr:row>25</xdr:row>
      <xdr:rowOff>149678</xdr:rowOff>
    </xdr:from>
    <xdr:to>
      <xdr:col>5</xdr:col>
      <xdr:colOff>277088</xdr:colOff>
      <xdr:row>26</xdr:row>
      <xdr:rowOff>599299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20F29D-E6E1-4F15-BBD4-79DB48496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632" y="8407853"/>
          <a:ext cx="6188031" cy="419294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BAC77B-EA5F-48AF-BB1D-4FA13B8547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2702718</xdr:colOff>
      <xdr:row>1</xdr:row>
      <xdr:rowOff>71438</xdr:rowOff>
    </xdr:from>
    <xdr:to>
      <xdr:col>4</xdr:col>
      <xdr:colOff>59531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F2A704A-25F8-457C-8BC4-B9DE2AB1BF06}"/>
            </a:ext>
          </a:extLst>
        </xdr:cNvPr>
        <xdr:cNvSpPr txBox="1"/>
      </xdr:nvSpPr>
      <xdr:spPr>
        <a:xfrm>
          <a:off x="3921918" y="271463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0DD23A-DA2A-4CA1-A312-B5A9AA5F5F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8F250AB-7DE0-4B20-B3B4-B27B86CF0B62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1074964</xdr:colOff>
      <xdr:row>24</xdr:row>
      <xdr:rowOff>108857</xdr:rowOff>
    </xdr:from>
    <xdr:to>
      <xdr:col>5</xdr:col>
      <xdr:colOff>471602</xdr:colOff>
      <xdr:row>25</xdr:row>
      <xdr:rowOff>680902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7595DF-9659-4B9D-A87A-8C37709B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4989" y="8014607"/>
          <a:ext cx="5702188" cy="390579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AE4FAD-3B96-48B9-8668-83D07B4D0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2416969</xdr:colOff>
      <xdr:row>1</xdr:row>
      <xdr:rowOff>59531</xdr:rowOff>
    </xdr:from>
    <xdr:to>
      <xdr:col>3</xdr:col>
      <xdr:colOff>892969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EB5CF05-5EFF-45F1-9908-9074159125A8}"/>
            </a:ext>
          </a:extLst>
        </xdr:cNvPr>
        <xdr:cNvSpPr txBox="1"/>
      </xdr:nvSpPr>
      <xdr:spPr>
        <a:xfrm>
          <a:off x="3950494" y="259556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EB1965-9530-4489-B2F9-938900D70A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1265464</xdr:colOff>
      <xdr:row>1</xdr:row>
      <xdr:rowOff>27214</xdr:rowOff>
    </xdr:from>
    <xdr:to>
      <xdr:col>5</xdr:col>
      <xdr:colOff>450737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7BF865F-5FF7-44F9-B741-24175FD6473F}"/>
            </a:ext>
          </a:extLst>
        </xdr:cNvPr>
        <xdr:cNvSpPr txBox="1"/>
      </xdr:nvSpPr>
      <xdr:spPr>
        <a:xfrm>
          <a:off x="4961164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87F92F-26DE-42AA-90CB-8EE0E2BA21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2464594</xdr:colOff>
      <xdr:row>1</xdr:row>
      <xdr:rowOff>71437</xdr:rowOff>
    </xdr:from>
    <xdr:to>
      <xdr:col>3</xdr:col>
      <xdr:colOff>940594</xdr:colOff>
      <xdr:row>1</xdr:row>
      <xdr:rowOff>833438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BA92902-9E99-4766-B95B-218E72152F9F}"/>
            </a:ext>
          </a:extLst>
        </xdr:cNvPr>
        <xdr:cNvSpPr txBox="1"/>
      </xdr:nvSpPr>
      <xdr:spPr>
        <a:xfrm>
          <a:off x="3998119" y="271462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0E5EA7-E306-4FD9-9E84-A06D2B5119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1265464</xdr:colOff>
      <xdr:row>1</xdr:row>
      <xdr:rowOff>40821</xdr:rowOff>
    </xdr:from>
    <xdr:to>
      <xdr:col>5</xdr:col>
      <xdr:colOff>450737</xdr:colOff>
      <xdr:row>1</xdr:row>
      <xdr:rowOff>802822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4853F9A-DADD-4C2D-AB6B-CB339B6876BC}"/>
            </a:ext>
          </a:extLst>
        </xdr:cNvPr>
        <xdr:cNvSpPr txBox="1"/>
      </xdr:nvSpPr>
      <xdr:spPr>
        <a:xfrm>
          <a:off x="4961164" y="183696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6454FB-A6B4-491D-9B80-846D74A6A6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2321720</xdr:colOff>
      <xdr:row>1</xdr:row>
      <xdr:rowOff>95250</xdr:rowOff>
    </xdr:from>
    <xdr:to>
      <xdr:col>3</xdr:col>
      <xdr:colOff>797720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4343E47-1022-4D9D-9A67-8B7146903B78}"/>
            </a:ext>
          </a:extLst>
        </xdr:cNvPr>
        <xdr:cNvSpPr txBox="1"/>
      </xdr:nvSpPr>
      <xdr:spPr>
        <a:xfrm>
          <a:off x="3855245" y="295275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4DFA71-686F-4113-B483-F7517EDB5C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1319892</xdr:colOff>
      <xdr:row>1</xdr:row>
      <xdr:rowOff>54428</xdr:rowOff>
    </xdr:from>
    <xdr:to>
      <xdr:col>5</xdr:col>
      <xdr:colOff>505165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FC53914-C131-4B4E-8B7D-3528314EEEEA}"/>
            </a:ext>
          </a:extLst>
        </xdr:cNvPr>
        <xdr:cNvSpPr txBox="1"/>
      </xdr:nvSpPr>
      <xdr:spPr>
        <a:xfrm>
          <a:off x="5015592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122812-2284-4736-B9C5-F1C235B44A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2464594</xdr:colOff>
      <xdr:row>1</xdr:row>
      <xdr:rowOff>47625</xdr:rowOff>
    </xdr:from>
    <xdr:to>
      <xdr:col>3</xdr:col>
      <xdr:colOff>940594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4DE0641-9CC3-40E6-A0A0-C5A49C608A08}"/>
            </a:ext>
          </a:extLst>
        </xdr:cNvPr>
        <xdr:cNvSpPr txBox="1"/>
      </xdr:nvSpPr>
      <xdr:spPr>
        <a:xfrm>
          <a:off x="3998119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AA2358-B238-4A52-8AF8-5FA6769C0E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1143000</xdr:colOff>
      <xdr:row>1</xdr:row>
      <xdr:rowOff>95250</xdr:rowOff>
    </xdr:from>
    <xdr:to>
      <xdr:col>5</xdr:col>
      <xdr:colOff>328273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B281BAA-EE29-45A2-A6EF-82D5261C306E}"/>
            </a:ext>
          </a:extLst>
        </xdr:cNvPr>
        <xdr:cNvSpPr txBox="1"/>
      </xdr:nvSpPr>
      <xdr:spPr>
        <a:xfrm>
          <a:off x="4838700" y="238125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EF7A20-CB8F-4B71-9F29-FB4AEE3E7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2369344</xdr:colOff>
      <xdr:row>1</xdr:row>
      <xdr:rowOff>83344</xdr:rowOff>
    </xdr:from>
    <xdr:to>
      <xdr:col>3</xdr:col>
      <xdr:colOff>845344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4AEBB44-E5E3-48B2-9F53-22FA632DAFA3}"/>
            </a:ext>
          </a:extLst>
        </xdr:cNvPr>
        <xdr:cNvSpPr txBox="1"/>
      </xdr:nvSpPr>
      <xdr:spPr>
        <a:xfrm>
          <a:off x="3902869" y="283369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B3E1A-B576-4EC5-88F0-1A8AC66128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1170214</xdr:colOff>
      <xdr:row>1</xdr:row>
      <xdr:rowOff>40821</xdr:rowOff>
    </xdr:from>
    <xdr:to>
      <xdr:col>5</xdr:col>
      <xdr:colOff>355487</xdr:colOff>
      <xdr:row>1</xdr:row>
      <xdr:rowOff>802822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B8CB82-6A1C-4B05-8CF4-ABD7B2975AA5}"/>
            </a:ext>
          </a:extLst>
        </xdr:cNvPr>
        <xdr:cNvSpPr txBox="1"/>
      </xdr:nvSpPr>
      <xdr:spPr>
        <a:xfrm>
          <a:off x="4865914" y="183696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3182A9-D21D-4C71-A0E2-E33B40A768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2452688</xdr:colOff>
      <xdr:row>1</xdr:row>
      <xdr:rowOff>47625</xdr:rowOff>
    </xdr:from>
    <xdr:to>
      <xdr:col>3</xdr:col>
      <xdr:colOff>928688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24418B8-6C1A-4C98-BE77-BD98857C39F0}"/>
            </a:ext>
          </a:extLst>
        </xdr:cNvPr>
        <xdr:cNvSpPr txBox="1"/>
      </xdr:nvSpPr>
      <xdr:spPr>
        <a:xfrm>
          <a:off x="3986213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1CE7F0-527B-4B5D-98B6-F00C196212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1306286</xdr:colOff>
      <xdr:row>1</xdr:row>
      <xdr:rowOff>81642</xdr:rowOff>
    </xdr:from>
    <xdr:to>
      <xdr:col>5</xdr:col>
      <xdr:colOff>491559</xdr:colOff>
      <xdr:row>1</xdr:row>
      <xdr:rowOff>843643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7C59B17-CBCE-4958-920B-CA7E05771E9D}"/>
            </a:ext>
          </a:extLst>
        </xdr:cNvPr>
        <xdr:cNvSpPr txBox="1"/>
      </xdr:nvSpPr>
      <xdr:spPr>
        <a:xfrm>
          <a:off x="5001986" y="224517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F7069A-B5D8-4963-B5B8-7E4FA33F39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2238375</xdr:colOff>
      <xdr:row>1</xdr:row>
      <xdr:rowOff>59532</xdr:rowOff>
    </xdr:from>
    <xdr:to>
      <xdr:col>3</xdr:col>
      <xdr:colOff>714375</xdr:colOff>
      <xdr:row>1</xdr:row>
      <xdr:rowOff>821533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5D2CC42-E796-41B8-8A39-203732C2E3AB}"/>
            </a:ext>
          </a:extLst>
        </xdr:cNvPr>
        <xdr:cNvSpPr txBox="1"/>
      </xdr:nvSpPr>
      <xdr:spPr>
        <a:xfrm>
          <a:off x="3771900" y="259557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07C014-F0A0-495B-B367-B08858EC4A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489857</xdr:colOff>
      <xdr:row>1</xdr:row>
      <xdr:rowOff>81642</xdr:rowOff>
    </xdr:from>
    <xdr:to>
      <xdr:col>4</xdr:col>
      <xdr:colOff>1022237</xdr:colOff>
      <xdr:row>1</xdr:row>
      <xdr:rowOff>843643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6B80AFB-C62E-4E3B-A818-997D899EB6AF}"/>
            </a:ext>
          </a:extLst>
        </xdr:cNvPr>
        <xdr:cNvSpPr txBox="1"/>
      </xdr:nvSpPr>
      <xdr:spPr>
        <a:xfrm>
          <a:off x="4185557" y="224517"/>
          <a:ext cx="198970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211078-4B6E-444B-A238-641F5040B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2297906</xdr:colOff>
      <xdr:row>1</xdr:row>
      <xdr:rowOff>35719</xdr:rowOff>
    </xdr:from>
    <xdr:to>
      <xdr:col>3</xdr:col>
      <xdr:colOff>773906</xdr:colOff>
      <xdr:row>1</xdr:row>
      <xdr:rowOff>797720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0A4AB4D-7E77-4E64-BE66-36522E8250C6}"/>
            </a:ext>
          </a:extLst>
        </xdr:cNvPr>
        <xdr:cNvSpPr txBox="1"/>
      </xdr:nvSpPr>
      <xdr:spPr>
        <a:xfrm>
          <a:off x="3831431" y="235744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B3883-BF25-4135-9E75-4090785BC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1020535</xdr:colOff>
      <xdr:row>1</xdr:row>
      <xdr:rowOff>54427</xdr:rowOff>
    </xdr:from>
    <xdr:to>
      <xdr:col>5</xdr:col>
      <xdr:colOff>205808</xdr:colOff>
      <xdr:row>1</xdr:row>
      <xdr:rowOff>816428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BC9C8A3-F71C-4418-8A51-6F45018A3838}"/>
            </a:ext>
          </a:extLst>
        </xdr:cNvPr>
        <xdr:cNvSpPr txBox="1"/>
      </xdr:nvSpPr>
      <xdr:spPr>
        <a:xfrm>
          <a:off x="4716235" y="197302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02E7D3-4229-4BB3-9437-B767D111F0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2369344</xdr:colOff>
      <xdr:row>1</xdr:row>
      <xdr:rowOff>83344</xdr:rowOff>
    </xdr:from>
    <xdr:to>
      <xdr:col>3</xdr:col>
      <xdr:colOff>845344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98AF2C6-69C4-445E-A795-62EA24F30518}"/>
            </a:ext>
          </a:extLst>
        </xdr:cNvPr>
        <xdr:cNvSpPr txBox="1"/>
      </xdr:nvSpPr>
      <xdr:spPr>
        <a:xfrm>
          <a:off x="3902869" y="283369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C7205B-373E-4572-9E96-37A4077DB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1415142</xdr:colOff>
      <xdr:row>1</xdr:row>
      <xdr:rowOff>27213</xdr:rowOff>
    </xdr:from>
    <xdr:to>
      <xdr:col>5</xdr:col>
      <xdr:colOff>600415</xdr:colOff>
      <xdr:row>1</xdr:row>
      <xdr:rowOff>789214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277D81F-5243-4C71-8255-944526616753}"/>
            </a:ext>
          </a:extLst>
        </xdr:cNvPr>
        <xdr:cNvSpPr txBox="1"/>
      </xdr:nvSpPr>
      <xdr:spPr>
        <a:xfrm>
          <a:off x="5110842" y="170088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394607</xdr:colOff>
      <xdr:row>27</xdr:row>
      <xdr:rowOff>108857</xdr:rowOff>
    </xdr:from>
    <xdr:to>
      <xdr:col>7</xdr:col>
      <xdr:colOff>640838</xdr:colOff>
      <xdr:row>28</xdr:row>
      <xdr:rowOff>751602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B36A9F-38D2-4041-A057-AB88E334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632" y="9290957"/>
          <a:ext cx="9352131" cy="349072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5BE71D-78EC-47BF-B19C-B18FFCAB7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2607468</xdr:colOff>
      <xdr:row>1</xdr:row>
      <xdr:rowOff>83344</xdr:rowOff>
    </xdr:from>
    <xdr:to>
      <xdr:col>3</xdr:col>
      <xdr:colOff>940594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A0857FD-1A26-45BB-BED4-CB8264B2DD08}"/>
            </a:ext>
          </a:extLst>
        </xdr:cNvPr>
        <xdr:cNvSpPr txBox="1"/>
      </xdr:nvSpPr>
      <xdr:spPr>
        <a:xfrm>
          <a:off x="3826668" y="283369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DA64C8-9C1F-4E2B-A25A-272D2C52F6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4313967-4C80-4170-8FF0-79D40467B16B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408214</xdr:colOff>
      <xdr:row>26</xdr:row>
      <xdr:rowOff>204107</xdr:rowOff>
    </xdr:from>
    <xdr:to>
      <xdr:col>7</xdr:col>
      <xdr:colOff>663971</xdr:colOff>
      <xdr:row>27</xdr:row>
      <xdr:rowOff>750275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5329573-B5F6-4295-BF27-04E0AE732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239" y="8376557"/>
          <a:ext cx="9361657" cy="373704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5D633B-116C-442D-85CE-2B9848B17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2619374</xdr:colOff>
      <xdr:row>1</xdr:row>
      <xdr:rowOff>59531</xdr:rowOff>
    </xdr:from>
    <xdr:to>
      <xdr:col>3</xdr:col>
      <xdr:colOff>952500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BB89F64-79F3-4A7B-83D9-05DD5DADEB91}"/>
            </a:ext>
          </a:extLst>
        </xdr:cNvPr>
        <xdr:cNvSpPr txBox="1"/>
      </xdr:nvSpPr>
      <xdr:spPr>
        <a:xfrm>
          <a:off x="3838574" y="259556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DC9CD2-B6BE-4144-9115-158A91A548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9130647-750D-426C-8E5D-52730205E054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FE34E8-08C4-4EFC-AA3F-2A0AD25419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2547938</xdr:colOff>
      <xdr:row>1</xdr:row>
      <xdr:rowOff>59531</xdr:rowOff>
    </xdr:from>
    <xdr:to>
      <xdr:col>4</xdr:col>
      <xdr:colOff>47626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2B6B6F4-5D96-4801-9F19-DB40DF6E7E3C}"/>
            </a:ext>
          </a:extLst>
        </xdr:cNvPr>
        <xdr:cNvSpPr txBox="1"/>
      </xdr:nvSpPr>
      <xdr:spPr>
        <a:xfrm>
          <a:off x="4081463" y="259556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45C424-9CF5-43AA-9A13-AEABABA96A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4</xdr:col>
      <xdr:colOff>27215</xdr:colOff>
      <xdr:row>1</xdr:row>
      <xdr:rowOff>54428</xdr:rowOff>
    </xdr:from>
    <xdr:to>
      <xdr:col>5</xdr:col>
      <xdr:colOff>668452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5102F53-0CE9-44EB-9211-C751AC51C21E}"/>
            </a:ext>
          </a:extLst>
        </xdr:cNvPr>
        <xdr:cNvSpPr txBox="1"/>
      </xdr:nvSpPr>
      <xdr:spPr>
        <a:xfrm>
          <a:off x="5180240" y="197303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217714</xdr:colOff>
      <xdr:row>30</xdr:row>
      <xdr:rowOff>95250</xdr:rowOff>
    </xdr:from>
    <xdr:to>
      <xdr:col>4</xdr:col>
      <xdr:colOff>275563</xdr:colOff>
      <xdr:row>30</xdr:row>
      <xdr:rowOff>3686676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004DB1-B1F5-45E5-B6D2-F81E85D42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7739" y="10334625"/>
          <a:ext cx="5010849" cy="3591426"/>
        </a:xfrm>
        <a:prstGeom prst="rect">
          <a:avLst/>
        </a:prstGeom>
      </xdr:spPr>
    </xdr:pic>
    <xdr:clientData/>
  </xdr:twoCellAnchor>
  <xdr:twoCellAnchor editAs="oneCell">
    <xdr:from>
      <xdr:col>4</xdr:col>
      <xdr:colOff>625928</xdr:colOff>
      <xdr:row>30</xdr:row>
      <xdr:rowOff>68035</xdr:rowOff>
    </xdr:from>
    <xdr:to>
      <xdr:col>7</xdr:col>
      <xdr:colOff>985783</xdr:colOff>
      <xdr:row>31</xdr:row>
      <xdr:rowOff>747679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3130B32-D610-465F-82D6-62AED6B07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8953" y="10307410"/>
          <a:ext cx="4512755" cy="4632519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6E80A2-FECD-4DD5-A85B-E686253E0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2452688</xdr:colOff>
      <xdr:row>1</xdr:row>
      <xdr:rowOff>47625</xdr:rowOff>
    </xdr:from>
    <xdr:to>
      <xdr:col>3</xdr:col>
      <xdr:colOff>928688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5D1E42F-9A33-43E7-B915-2EB1BE101472}"/>
            </a:ext>
          </a:extLst>
        </xdr:cNvPr>
        <xdr:cNvSpPr txBox="1"/>
      </xdr:nvSpPr>
      <xdr:spPr>
        <a:xfrm>
          <a:off x="3986213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E20304-1652-4776-993E-76C53360B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1360714</xdr:colOff>
      <xdr:row>1</xdr:row>
      <xdr:rowOff>54428</xdr:rowOff>
    </xdr:from>
    <xdr:to>
      <xdr:col>5</xdr:col>
      <xdr:colOff>545987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E44AC71-B31A-42DE-B9E9-8BDC940FF741}"/>
            </a:ext>
          </a:extLst>
        </xdr:cNvPr>
        <xdr:cNvSpPr txBox="1"/>
      </xdr:nvSpPr>
      <xdr:spPr>
        <a:xfrm>
          <a:off x="5056414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C66613-3841-4472-B14C-E4B468D137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2476500</xdr:colOff>
      <xdr:row>1</xdr:row>
      <xdr:rowOff>59531</xdr:rowOff>
    </xdr:from>
    <xdr:to>
      <xdr:col>3</xdr:col>
      <xdr:colOff>952500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0ACCADE-DA6F-42FF-80D7-877FF9E715F7}"/>
            </a:ext>
          </a:extLst>
        </xdr:cNvPr>
        <xdr:cNvSpPr txBox="1"/>
      </xdr:nvSpPr>
      <xdr:spPr>
        <a:xfrm>
          <a:off x="4010025" y="259556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E1614F-764C-405E-81EE-57F2C5E62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24</xdr:row>
      <xdr:rowOff>2027464</xdr:rowOff>
    </xdr:from>
    <xdr:to>
      <xdr:col>7</xdr:col>
      <xdr:colOff>1183839</xdr:colOff>
      <xdr:row>25</xdr:row>
      <xdr:rowOff>773435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3666F8B-AF0A-45A3-AC6C-9C0BA6BE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632" y="10152289"/>
          <a:ext cx="9895132" cy="3946621"/>
        </a:xfrm>
        <a:prstGeom prst="rect">
          <a:avLst/>
        </a:prstGeom>
      </xdr:spPr>
    </xdr:pic>
    <xdr:clientData/>
  </xdr:twoCellAnchor>
  <xdr:twoCellAnchor editAs="oneCell">
    <xdr:from>
      <xdr:col>1</xdr:col>
      <xdr:colOff>1170214</xdr:colOff>
      <xdr:row>24</xdr:row>
      <xdr:rowOff>381000</xdr:rowOff>
    </xdr:from>
    <xdr:to>
      <xdr:col>3</xdr:col>
      <xdr:colOff>369129</xdr:colOff>
      <xdr:row>24</xdr:row>
      <xdr:rowOff>3172215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05B142-359D-433F-8423-346DB46A9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0239" y="8505825"/>
          <a:ext cx="2694590" cy="279121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13608</xdr:colOff>
      <xdr:row>1</xdr:row>
      <xdr:rowOff>95250</xdr:rowOff>
    </xdr:from>
    <xdr:to>
      <xdr:col>5</xdr:col>
      <xdr:colOff>654845</xdr:colOff>
      <xdr:row>1</xdr:row>
      <xdr:rowOff>857251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C1832EF-748E-4607-9031-AED21A4E39C2}"/>
            </a:ext>
          </a:extLst>
        </xdr:cNvPr>
        <xdr:cNvSpPr txBox="1"/>
      </xdr:nvSpPr>
      <xdr:spPr>
        <a:xfrm>
          <a:off x="5166633" y="238125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84EC97-41EE-4122-BA7D-43017BE827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2500311</xdr:colOff>
      <xdr:row>1</xdr:row>
      <xdr:rowOff>71438</xdr:rowOff>
    </xdr:from>
    <xdr:to>
      <xdr:col>3</xdr:col>
      <xdr:colOff>833437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F9F75CD-6C6E-4A89-9192-9FE15D1340BF}"/>
            </a:ext>
          </a:extLst>
        </xdr:cNvPr>
        <xdr:cNvSpPr txBox="1"/>
      </xdr:nvSpPr>
      <xdr:spPr>
        <a:xfrm>
          <a:off x="3719511" y="271463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8C8AEA-4BA0-469F-8E7D-A4758148F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E5522A2-8D82-4F5F-AE7A-FD01F9C2217B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340179</xdr:colOff>
      <xdr:row>24</xdr:row>
      <xdr:rowOff>108857</xdr:rowOff>
    </xdr:from>
    <xdr:to>
      <xdr:col>6</xdr:col>
      <xdr:colOff>113976</xdr:colOff>
      <xdr:row>25</xdr:row>
      <xdr:rowOff>689156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7612-585A-4EC2-B96B-92DA6656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204" y="8319407"/>
          <a:ext cx="7431897" cy="4552224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2DE7DC-6E68-40F2-9E9F-8741F9FB74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2166937</xdr:colOff>
      <xdr:row>1</xdr:row>
      <xdr:rowOff>35718</xdr:rowOff>
    </xdr:from>
    <xdr:to>
      <xdr:col>3</xdr:col>
      <xdr:colOff>500063</xdr:colOff>
      <xdr:row>1</xdr:row>
      <xdr:rowOff>797719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3837461-16F4-45F3-8262-891B5772D7B2}"/>
            </a:ext>
          </a:extLst>
        </xdr:cNvPr>
        <xdr:cNvSpPr txBox="1"/>
      </xdr:nvSpPr>
      <xdr:spPr>
        <a:xfrm>
          <a:off x="3386137" y="235743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856E7E-B225-4F01-A86F-474FBBF3CB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A3DF9FF-9EED-4653-9ED7-4E0F23C1C036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7BCB6-F216-4897-A15F-CC925F38C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2452687</xdr:colOff>
      <xdr:row>1</xdr:row>
      <xdr:rowOff>71437</xdr:rowOff>
    </xdr:from>
    <xdr:to>
      <xdr:col>3</xdr:col>
      <xdr:colOff>785813</xdr:colOff>
      <xdr:row>1</xdr:row>
      <xdr:rowOff>833438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D5870A6-5091-4B36-98CD-18C7DD28402C}"/>
            </a:ext>
          </a:extLst>
        </xdr:cNvPr>
        <xdr:cNvSpPr txBox="1"/>
      </xdr:nvSpPr>
      <xdr:spPr>
        <a:xfrm>
          <a:off x="3671887" y="271462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2434B1-56D0-4EA4-BCDF-D73BD4EDD2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2369C44-44D1-4DBC-BD67-16FFA58A64EA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312964</xdr:colOff>
      <xdr:row>22</xdr:row>
      <xdr:rowOff>136072</xdr:rowOff>
    </xdr:from>
    <xdr:to>
      <xdr:col>6</xdr:col>
      <xdr:colOff>1325183</xdr:colOff>
      <xdr:row>23</xdr:row>
      <xdr:rowOff>539439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C54A1-4F0A-4BB4-9600-671C57175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989" y="6898822"/>
          <a:ext cx="8670319" cy="4260992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58D7BE-0ACA-49F1-A39C-79959BFC2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2488405</xdr:colOff>
      <xdr:row>1</xdr:row>
      <xdr:rowOff>83344</xdr:rowOff>
    </xdr:from>
    <xdr:to>
      <xdr:col>3</xdr:col>
      <xdr:colOff>821531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7E4EA28-68A4-43D5-B2BD-37BC8D39C88C}"/>
            </a:ext>
          </a:extLst>
        </xdr:cNvPr>
        <xdr:cNvSpPr txBox="1"/>
      </xdr:nvSpPr>
      <xdr:spPr>
        <a:xfrm>
          <a:off x="3707605" y="283369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CC8B15-ED46-4575-BF7F-58F2433F49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76A9E23-5482-497E-8551-7131E356BEBC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A919E1-492C-4F33-86F9-EAB14B1C6B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2643186</xdr:colOff>
      <xdr:row>1</xdr:row>
      <xdr:rowOff>83344</xdr:rowOff>
    </xdr:from>
    <xdr:to>
      <xdr:col>3</xdr:col>
      <xdr:colOff>976312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17E1271-9A73-4113-881F-C41EC5690DC6}"/>
            </a:ext>
          </a:extLst>
        </xdr:cNvPr>
        <xdr:cNvSpPr txBox="1"/>
      </xdr:nvSpPr>
      <xdr:spPr>
        <a:xfrm>
          <a:off x="3862386" y="283369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AC5AB-F8C2-4088-B88F-16A0C31879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9C90F50-717A-4FC9-8095-15B131A386E7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1FFA89-60F7-4DF6-8CF7-B472BFD88B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2559843</xdr:colOff>
      <xdr:row>1</xdr:row>
      <xdr:rowOff>95250</xdr:rowOff>
    </xdr:from>
    <xdr:to>
      <xdr:col>3</xdr:col>
      <xdr:colOff>892969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20616A0-5EAF-4821-B27A-CDC8498B503D}"/>
            </a:ext>
          </a:extLst>
        </xdr:cNvPr>
        <xdr:cNvSpPr txBox="1"/>
      </xdr:nvSpPr>
      <xdr:spPr>
        <a:xfrm>
          <a:off x="3779043" y="295275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46112E-99F1-45D8-8DBE-FC19FAE3FF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D9E8FD6-1823-4265-8EC5-EEEFA1C3837E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C38870-49E1-4FA3-84DA-02D8ACAFA0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2762250</xdr:colOff>
      <xdr:row>1</xdr:row>
      <xdr:rowOff>47625</xdr:rowOff>
    </xdr:from>
    <xdr:to>
      <xdr:col>4</xdr:col>
      <xdr:colOff>119063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6533D5C-C426-42D1-B752-1CB920426DE7}"/>
            </a:ext>
          </a:extLst>
        </xdr:cNvPr>
        <xdr:cNvSpPr txBox="1"/>
      </xdr:nvSpPr>
      <xdr:spPr>
        <a:xfrm>
          <a:off x="3981450" y="247650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62CDFF-D5FA-47DB-B761-0979F02DE1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D2545E3-DE52-4811-A734-73DF93E514F4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6BF71B-5342-465E-8200-A083B06CA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2512218</xdr:colOff>
      <xdr:row>1</xdr:row>
      <xdr:rowOff>47625</xdr:rowOff>
    </xdr:from>
    <xdr:to>
      <xdr:col>3</xdr:col>
      <xdr:colOff>845344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FC6E0F1-2CBD-4102-ADA8-6D59C2434464}"/>
            </a:ext>
          </a:extLst>
        </xdr:cNvPr>
        <xdr:cNvSpPr txBox="1"/>
      </xdr:nvSpPr>
      <xdr:spPr>
        <a:xfrm>
          <a:off x="3731418" y="247650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B8A493-82FA-421C-B480-0C3D625046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BB6901E-81F8-4151-AEB6-7A1262AD7E72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77E136-6582-43C0-8409-3DA57E8F7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2678906</xdr:colOff>
      <xdr:row>1</xdr:row>
      <xdr:rowOff>83344</xdr:rowOff>
    </xdr:from>
    <xdr:to>
      <xdr:col>4</xdr:col>
      <xdr:colOff>35719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ADBD1C6-9D73-40DC-A3F2-DC0F31F723C1}"/>
            </a:ext>
          </a:extLst>
        </xdr:cNvPr>
        <xdr:cNvSpPr txBox="1"/>
      </xdr:nvSpPr>
      <xdr:spPr>
        <a:xfrm>
          <a:off x="3898106" y="283369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F754F3-2575-407B-AAA0-D178F4BC4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A0D718A-F9A0-41CE-AF70-065D47B7C80D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F805CB-C41B-4127-B45C-52D5EB19AC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2774156</xdr:colOff>
      <xdr:row>1</xdr:row>
      <xdr:rowOff>107156</xdr:rowOff>
    </xdr:from>
    <xdr:to>
      <xdr:col>4</xdr:col>
      <xdr:colOff>130969</xdr:colOff>
      <xdr:row>1</xdr:row>
      <xdr:rowOff>869157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BF16108-A5DF-48A0-8F54-C02A601A4025}"/>
            </a:ext>
          </a:extLst>
        </xdr:cNvPr>
        <xdr:cNvSpPr txBox="1"/>
      </xdr:nvSpPr>
      <xdr:spPr>
        <a:xfrm>
          <a:off x="3993356" y="307181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5ED433-7CBC-4AA6-B619-5A664DE31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7E46816-B855-47D8-BBC6-469D9F4F359C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D4A596-F083-4801-9361-4CDA7C0E5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2</xdr:col>
      <xdr:colOff>2536030</xdr:colOff>
      <xdr:row>1</xdr:row>
      <xdr:rowOff>95250</xdr:rowOff>
    </xdr:from>
    <xdr:to>
      <xdr:col>3</xdr:col>
      <xdr:colOff>869156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46C8907-FD65-4CD1-BDF5-3789780A6A17}"/>
            </a:ext>
          </a:extLst>
        </xdr:cNvPr>
        <xdr:cNvSpPr txBox="1"/>
      </xdr:nvSpPr>
      <xdr:spPr>
        <a:xfrm>
          <a:off x="3755230" y="295275"/>
          <a:ext cx="1990726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4F1BE3-B9E7-4817-8147-78BC1FC0AF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9D38A25-C3C8-4F2F-9142-5DB1A9AB8B68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3ECF72-8EB7-405F-8372-668D108F67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89B58D-6181-43BA-B351-78FE21125C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F9F53C-A94B-42CC-BD78-F6DD21FD5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8756AD-F7ED-4A4F-B033-E197DFD6F3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11F2A0-8B16-4E58-BCFB-0D78235F4D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23EBEA-453D-4CAE-9177-BF0A75A6D0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8137E3-5D60-49D5-9DB5-4E2C4B6B48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ACF1C1-79D5-4F49-9030-0B1A6045F1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1279071</xdr:colOff>
      <xdr:row>22</xdr:row>
      <xdr:rowOff>95250</xdr:rowOff>
    </xdr:from>
    <xdr:to>
      <xdr:col>4</xdr:col>
      <xdr:colOff>993972</xdr:colOff>
      <xdr:row>23</xdr:row>
      <xdr:rowOff>501347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CB01AB-0D71-4C7A-AD48-D354E2A1B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9096" y="6858000"/>
          <a:ext cx="4667901" cy="4330397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D94334-42F4-4E60-8504-F49DF6EF1E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56653A-56CD-4980-BCD7-FC2DE683B8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1102178</xdr:colOff>
      <xdr:row>22</xdr:row>
      <xdr:rowOff>176893</xdr:rowOff>
    </xdr:from>
    <xdr:to>
      <xdr:col>4</xdr:col>
      <xdr:colOff>1188606</xdr:colOff>
      <xdr:row>23</xdr:row>
      <xdr:rowOff>648309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8D8205-CBF6-48D8-A423-357FA5DDB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2203" y="6939643"/>
          <a:ext cx="5039428" cy="436714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FED0A-291D-4905-9773-CC65BF8D3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1D2055-99CC-4F22-821E-5B02FACA94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326571</xdr:colOff>
      <xdr:row>24</xdr:row>
      <xdr:rowOff>190500</xdr:rowOff>
    </xdr:from>
    <xdr:to>
      <xdr:col>7</xdr:col>
      <xdr:colOff>439433</xdr:colOff>
      <xdr:row>25</xdr:row>
      <xdr:rowOff>438557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052A56-E37D-4A82-A75A-C9A87AC27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596" y="7658100"/>
          <a:ext cx="9218762" cy="2915057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068199-E70E-4396-8AD6-1D7034F641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492D73-BF11-48F0-8EDC-A2E588299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340179</xdr:colOff>
      <xdr:row>21</xdr:row>
      <xdr:rowOff>272143</xdr:rowOff>
    </xdr:from>
    <xdr:to>
      <xdr:col>7</xdr:col>
      <xdr:colOff>453041</xdr:colOff>
      <xdr:row>22</xdr:row>
      <xdr:rowOff>343307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DE7386-8021-40E3-BA62-39B8FAD6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204" y="6682468"/>
          <a:ext cx="9218762" cy="2919139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CBB304-52F4-4220-9D06-5BF1069E4D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44B499-DF16-41F1-A409-EDC86341C8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258536</xdr:colOff>
      <xdr:row>22</xdr:row>
      <xdr:rowOff>95250</xdr:rowOff>
    </xdr:from>
    <xdr:to>
      <xdr:col>7</xdr:col>
      <xdr:colOff>371398</xdr:colOff>
      <xdr:row>23</xdr:row>
      <xdr:rowOff>819557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573FCF-BD88-4E9F-86B0-356FCAAB2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561" y="6858000"/>
          <a:ext cx="9218762" cy="2915057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2C3B2D-4257-4FC2-A594-E3C9085C3C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5FDFCF-1C2C-46F0-AA9C-55CEBF3653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340178</xdr:colOff>
      <xdr:row>24</xdr:row>
      <xdr:rowOff>81643</xdr:rowOff>
    </xdr:from>
    <xdr:to>
      <xdr:col>7</xdr:col>
      <xdr:colOff>453040</xdr:colOff>
      <xdr:row>25</xdr:row>
      <xdr:rowOff>846772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84BE5A5-17B3-4D6C-B8DD-D5C9BA521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203" y="7549243"/>
          <a:ext cx="9218762" cy="2908254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1CA0DD-5827-4BFB-B053-DB81B6F4A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BC9E7A-8BA3-4557-92D1-16F6E08D61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9DEAB6-74D3-4265-B7D5-FD206907D7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840994-A018-4829-9CA0-9939FC602F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62CE6C-079C-489C-B2D1-6E997404A0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977659-A819-4961-95FC-A377F2938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38249E-E48F-4434-8EB4-7F1000BB1E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01EC18-BDC0-4310-9B78-DCE3684D0E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9648A5-BFFC-4613-A703-E29C7FC0B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AF1AE6-BFD6-435B-9B02-49B4E9D990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464003" y="244928"/>
          <a:ext cx="2337708" cy="796676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B88179-9A05-4891-95A6-968CDF45BE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48BED2-5758-4E85-BFFF-B1318612A7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178253" y="254453"/>
          <a:ext cx="2013858" cy="796676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B293E2-ED59-4109-B1C1-BC378010A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54428</xdr:rowOff>
    </xdr:from>
    <xdr:to>
      <xdr:col>2</xdr:col>
      <xdr:colOff>972911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394E9D-EA99-4135-BD36-CF7C95303E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178253" y="254453"/>
          <a:ext cx="2013858" cy="796676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35CFEA-7C12-4351-B6A1-A29FFAFF2D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1088572</xdr:colOff>
      <xdr:row>23</xdr:row>
      <xdr:rowOff>285750</xdr:rowOff>
    </xdr:from>
    <xdr:to>
      <xdr:col>5</xdr:col>
      <xdr:colOff>1142527</xdr:colOff>
      <xdr:row>24</xdr:row>
      <xdr:rowOff>739438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647482-D053-4BAA-A22A-01A6017FE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8597" y="7905750"/>
          <a:ext cx="6359505" cy="4092238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888E7E-3447-4E11-AF1A-AA5D377643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3BCEA5-DD63-4F4B-8D7A-3B2D29191F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C3C24B-7954-4AEA-8480-2780F59B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517072</xdr:colOff>
      <xdr:row>22</xdr:row>
      <xdr:rowOff>163286</xdr:rowOff>
    </xdr:from>
    <xdr:to>
      <xdr:col>5</xdr:col>
      <xdr:colOff>571027</xdr:colOff>
      <xdr:row>23</xdr:row>
      <xdr:rowOff>480903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3CA02C-E8A7-4C45-8DFA-7CD9F16D9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097" y="7554686"/>
          <a:ext cx="6359505" cy="4089517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3C4AC4-ACC8-4DF9-9961-878AFE9EC4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EF4A2F-3E4B-4863-9C3D-A49FA0DAC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6335CE-D21B-4DA2-84BF-5604CD3F0C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22</xdr:row>
      <xdr:rowOff>326571</xdr:rowOff>
    </xdr:from>
    <xdr:to>
      <xdr:col>5</xdr:col>
      <xdr:colOff>720705</xdr:colOff>
      <xdr:row>23</xdr:row>
      <xdr:rowOff>412866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A74EF1-4275-4B2F-99F9-7C9ADFC74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" y="7594146"/>
          <a:ext cx="6359505" cy="4086795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B396CF-A4C6-4D1A-A336-9FE4CC209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CBB69C-26DE-4455-A9E2-F0F079104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9DA6A-5D13-4D1F-9E3A-3C03A48BDC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421822</xdr:colOff>
      <xdr:row>22</xdr:row>
      <xdr:rowOff>204107</xdr:rowOff>
    </xdr:from>
    <xdr:to>
      <xdr:col>5</xdr:col>
      <xdr:colOff>475777</xdr:colOff>
      <xdr:row>23</xdr:row>
      <xdr:rowOff>358437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1079AF-E577-4E4F-A71F-A70E3C2B3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847" y="7471682"/>
          <a:ext cx="6359505" cy="4088155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C4F989-6AB2-4F4A-A66C-1E1BD6EF1F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C1FAA3-4273-41E3-B4AB-66DA8E1F71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5657A8-0DFB-4D53-9C83-A53A244A6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503465</xdr:colOff>
      <xdr:row>22</xdr:row>
      <xdr:rowOff>81643</xdr:rowOff>
    </xdr:from>
    <xdr:to>
      <xdr:col>5</xdr:col>
      <xdr:colOff>557420</xdr:colOff>
      <xdr:row>23</xdr:row>
      <xdr:rowOff>290402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71ED17-1EFD-4F15-8A70-D91C840D7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490" y="7606393"/>
          <a:ext cx="6359505" cy="4085434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6E7F76-5FF0-4B9C-8470-BCD76D2A6D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D23818-3B31-4FBA-98F9-3AA47A6D3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962C46-A136-4866-AD8D-77599D76A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138166-B1D6-4C4F-91C9-FC2AE4EE85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D9DE30-A852-450A-B7C8-0AC2C0941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D96E29-9E86-495C-ACFE-ECAFB0FCDE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E90155-DA67-462B-A70B-ECB46A6390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8586ADB-6FA4-476D-B401-197D81000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9F5218-7241-45EE-A4B7-21CE1EAFC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421822</xdr:colOff>
      <xdr:row>22</xdr:row>
      <xdr:rowOff>204107</xdr:rowOff>
    </xdr:from>
    <xdr:to>
      <xdr:col>5</xdr:col>
      <xdr:colOff>475777</xdr:colOff>
      <xdr:row>23</xdr:row>
      <xdr:rowOff>358437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D48851-7D5C-4AE5-ABE8-A5A3AF89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847" y="7471682"/>
          <a:ext cx="6359505" cy="4088155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F9005D-31F8-43AD-AF2E-3BD0D0086F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E5AED0-281B-4ECA-BA05-55055A50A2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052DF0-E035-4F2F-B38A-46DA22A0A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22</xdr:row>
      <xdr:rowOff>176893</xdr:rowOff>
    </xdr:from>
    <xdr:to>
      <xdr:col>5</xdr:col>
      <xdr:colOff>625455</xdr:colOff>
      <xdr:row>23</xdr:row>
      <xdr:rowOff>399259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0C8B04-02A1-45FF-B2F5-E81F77B41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" y="6939643"/>
          <a:ext cx="6359505" cy="4089516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7BA9C5-9B7C-4A0A-8263-FFA23A0CC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70A794-3590-49B5-B494-DD2A7D7C8C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F86952-90D7-4567-A414-949059C4A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024064" cy="796676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9F6F9B-F5EB-4CFD-B69A-70597079B2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6CF3-2C1C-4B35-9D86-D7A51ACC7DDC}">
  <sheetPr codeName="Hoja16">
    <tabColor theme="5" tint="0.39997558519241921"/>
  </sheetPr>
  <dimension ref="A1:P973"/>
  <sheetViews>
    <sheetView tabSelected="1" zoomScale="80" zoomScaleNormal="80" workbookViewId="0">
      <selection activeCell="L16" sqref="L16"/>
    </sheetView>
  </sheetViews>
  <sheetFormatPr baseColWidth="10" defaultColWidth="12.5703125" defaultRowHeight="15" customHeight="1" x14ac:dyDescent="0.25"/>
  <cols>
    <col min="1" max="1" width="2.28515625" style="1" customWidth="1"/>
    <col min="2" max="2" width="9.28515625" style="1" bestFit="1" customWidth="1"/>
    <col min="3" max="3" width="71.85546875" style="287" customWidth="1"/>
    <col min="4" max="4" width="8.42578125" style="1" customWidth="1"/>
    <col min="5" max="5" width="17.42578125" style="264" bestFit="1" customWidth="1"/>
    <col min="6" max="6" width="12.28515625" style="1" customWidth="1"/>
    <col min="7" max="7" width="22" style="273" customWidth="1"/>
    <col min="8" max="8" width="3.28515625" style="1" customWidth="1"/>
    <col min="9" max="11" width="10.5703125" style="1" customWidth="1"/>
    <col min="12" max="12" width="30" style="1" customWidth="1"/>
    <col min="13" max="13" width="14.42578125" style="1" customWidth="1"/>
    <col min="14" max="16384" width="12.5703125" style="1"/>
  </cols>
  <sheetData>
    <row r="1" spans="1:16" ht="12.75" customHeight="1" thickBot="1" x14ac:dyDescent="0.3"/>
    <row r="2" spans="1:16" ht="69" customHeight="1" thickBot="1" x14ac:dyDescent="0.3">
      <c r="A2" s="2"/>
      <c r="B2" s="319"/>
      <c r="C2" s="320"/>
      <c r="D2" s="320"/>
      <c r="E2" s="320"/>
      <c r="F2" s="320"/>
      <c r="G2" s="274"/>
      <c r="H2" s="2"/>
      <c r="I2" s="2"/>
      <c r="J2" s="2"/>
      <c r="K2" s="2"/>
    </row>
    <row r="3" spans="1:16" ht="14.25" customHeight="1" thickBot="1" x14ac:dyDescent="0.3">
      <c r="B3" s="321"/>
      <c r="C3" s="321"/>
      <c r="D3" s="322"/>
      <c r="E3" s="322"/>
      <c r="F3" s="322"/>
      <c r="G3" s="322"/>
    </row>
    <row r="4" spans="1:16" ht="15" customHeight="1" thickBot="1" x14ac:dyDescent="0.3">
      <c r="B4" s="316"/>
      <c r="C4" s="317"/>
      <c r="D4" s="317"/>
      <c r="E4" s="317"/>
      <c r="F4" s="317"/>
      <c r="G4" s="318"/>
      <c r="L4" s="5"/>
      <c r="M4" s="5"/>
    </row>
    <row r="5" spans="1:16" ht="14.25" customHeight="1" thickBot="1" x14ac:dyDescent="0.3">
      <c r="B5" s="323"/>
      <c r="C5" s="323"/>
      <c r="D5" s="323"/>
      <c r="E5" s="323"/>
      <c r="F5" s="323"/>
      <c r="G5" s="323"/>
    </row>
    <row r="6" spans="1:16" ht="12.75" customHeight="1" x14ac:dyDescent="0.25">
      <c r="B6" s="324"/>
      <c r="C6" s="325"/>
      <c r="D6" s="6"/>
      <c r="E6" s="265" t="s">
        <v>0</v>
      </c>
      <c r="F6" s="326" t="s">
        <v>444</v>
      </c>
      <c r="G6" s="327"/>
    </row>
    <row r="7" spans="1:16" ht="12.75" customHeight="1" x14ac:dyDescent="0.25">
      <c r="B7" s="7" t="s">
        <v>445</v>
      </c>
      <c r="C7" s="288"/>
      <c r="D7" s="8"/>
      <c r="E7" s="266"/>
      <c r="F7" s="8"/>
      <c r="G7" s="275"/>
    </row>
    <row r="8" spans="1:16" ht="15.75" thickBot="1" x14ac:dyDescent="0.3">
      <c r="B8" s="7" t="s">
        <v>446</v>
      </c>
      <c r="C8" s="288"/>
      <c r="D8" s="9"/>
      <c r="E8" s="267"/>
      <c r="F8" s="10"/>
      <c r="G8" s="276"/>
    </row>
    <row r="9" spans="1:16" ht="33" customHeight="1" thickBot="1" x14ac:dyDescent="0.3">
      <c r="B9" s="328" t="s">
        <v>447</v>
      </c>
      <c r="C9" s="329"/>
      <c r="D9" s="329"/>
      <c r="E9" s="329"/>
      <c r="F9" s="329"/>
      <c r="G9" s="330"/>
      <c r="L9" s="313" t="s">
        <v>1</v>
      </c>
      <c r="M9" s="314"/>
    </row>
    <row r="10" spans="1:16" ht="15" customHeight="1" thickBot="1" x14ac:dyDescent="0.3">
      <c r="A10" s="2"/>
      <c r="B10" s="11"/>
      <c r="C10" s="289"/>
      <c r="D10" s="12"/>
      <c r="E10" s="268"/>
      <c r="F10" s="12"/>
      <c r="G10" s="277"/>
      <c r="H10" s="2"/>
      <c r="I10" s="2"/>
      <c r="J10" s="2"/>
      <c r="K10" s="2"/>
      <c r="L10" s="13" t="s">
        <v>2</v>
      </c>
      <c r="M10" s="14" t="s">
        <v>3</v>
      </c>
    </row>
    <row r="11" spans="1:16" ht="15" customHeight="1" thickBot="1" x14ac:dyDescent="0.3">
      <c r="B11" s="315"/>
      <c r="C11" s="315"/>
      <c r="D11" s="315"/>
      <c r="E11" s="315"/>
      <c r="F11" s="315"/>
      <c r="G11" s="315"/>
    </row>
    <row r="12" spans="1:16" ht="15" customHeight="1" thickBot="1" x14ac:dyDescent="0.3">
      <c r="B12" s="316" t="s">
        <v>4</v>
      </c>
      <c r="C12" s="317"/>
      <c r="D12" s="317"/>
      <c r="E12" s="317"/>
      <c r="F12" s="317"/>
      <c r="G12" s="318"/>
    </row>
    <row r="13" spans="1:16" ht="15" customHeight="1" thickBot="1" x14ac:dyDescent="0.3">
      <c r="B13" s="304" t="s">
        <v>5</v>
      </c>
      <c r="C13" s="305"/>
      <c r="D13" s="305"/>
      <c r="E13" s="305"/>
      <c r="F13" s="305"/>
      <c r="G13" s="306"/>
    </row>
    <row r="14" spans="1:16" ht="14.25" thickBot="1" x14ac:dyDescent="0.3">
      <c r="B14" s="15" t="s">
        <v>6</v>
      </c>
      <c r="C14" s="290" t="s">
        <v>7</v>
      </c>
      <c r="D14" s="16" t="s">
        <v>8</v>
      </c>
      <c r="E14" s="269" t="s">
        <v>9</v>
      </c>
      <c r="F14" s="16" t="s">
        <v>10</v>
      </c>
      <c r="G14" s="278" t="s">
        <v>11</v>
      </c>
    </row>
    <row r="15" spans="1:16" ht="13.5" x14ac:dyDescent="0.25">
      <c r="B15" s="17" t="str">
        <f>'1.01'!$C$9</f>
        <v>1.01</v>
      </c>
      <c r="C15" s="291" t="str">
        <f>'1.01'!$C$10</f>
        <v>CAMPAMENTO. ALQUILER DE CONTENEDOR PARA ALMACEN.</v>
      </c>
      <c r="D15" s="17" t="str">
        <f>'1.01'!$C$11</f>
        <v>MES</v>
      </c>
      <c r="E15" s="270">
        <f>'1.01'!$G$38</f>
        <v>0</v>
      </c>
      <c r="F15" s="18">
        <f>'M-1.01'!$H$23</f>
        <v>6</v>
      </c>
      <c r="G15" s="279">
        <f>$F$15*$E$15</f>
        <v>0</v>
      </c>
      <c r="P15" s="19"/>
    </row>
    <row r="16" spans="1:16" ht="51" x14ac:dyDescent="0.25">
      <c r="B16" s="17" t="str">
        <f>'1.02'!$C$9</f>
        <v>1.02</v>
      </c>
      <c r="C16" s="291" t="str">
        <f>'1.02'!$C$10</f>
        <v>SUMINISTRO Y OPERACIÓN DE SISTEMA Y EQUIPOS CERTIFICADOS PARA TRABAJO EN ALTURAS, INCLUYE ANDAMIOS MULTIDIRECCIONALES, ANDAMIOS COLGANTES, ARNÉS Y SISTEMA DE PROTECCIÓN CONTRA CAÍDAS.</v>
      </c>
      <c r="D16" s="17" t="str">
        <f>'1.02'!$C$11</f>
        <v>MES</v>
      </c>
      <c r="E16" s="270">
        <f>'1.02'!$G$39</f>
        <v>0</v>
      </c>
      <c r="F16" s="18">
        <f>'M-1.02'!$H$32</f>
        <v>6</v>
      </c>
      <c r="G16" s="279">
        <f>$F$16*$E$16</f>
        <v>0</v>
      </c>
      <c r="P16" s="19"/>
    </row>
    <row r="17" spans="2:16" ht="25.5" x14ac:dyDescent="0.25">
      <c r="B17" s="17" t="str">
        <f>'1.03'!$C$9</f>
        <v>1.03</v>
      </c>
      <c r="C17" s="291" t="str">
        <f>'1.03'!$C$10</f>
        <v>SUMINISTRO E INSTALACIÓN DE SISTEMA DE LÍNEA DE VIDA HORIZONTAL TEMPORAL PARA TRABAJO SEGURO EN CUBIERTA DE COLISEO</v>
      </c>
      <c r="D17" s="17" t="str">
        <f>'1.03'!$C$11</f>
        <v>ML</v>
      </c>
      <c r="E17" s="270">
        <f>'1.03'!$G$41</f>
        <v>0</v>
      </c>
      <c r="F17" s="18">
        <f>'M-1.03'!$H$22</f>
        <v>36</v>
      </c>
      <c r="G17" s="279">
        <f>$F$17*$E$17</f>
        <v>0</v>
      </c>
      <c r="P17" s="19"/>
    </row>
    <row r="18" spans="2:16" ht="13.5" x14ac:dyDescent="0.25">
      <c r="B18" s="17" t="str">
        <f>'1.04'!$C$9</f>
        <v>1.04</v>
      </c>
      <c r="C18" s="291" t="str">
        <f>'1.04'!$C$10</f>
        <v>LIMPIEZA GENERAL DE OBRA</v>
      </c>
      <c r="D18" s="17" t="str">
        <f>'1.04'!$C$11</f>
        <v>M2</v>
      </c>
      <c r="E18" s="270">
        <f>'1.04'!$G$38</f>
        <v>0</v>
      </c>
      <c r="F18" s="18">
        <f>'M-1.04'!$H$22</f>
        <v>2924</v>
      </c>
      <c r="G18" s="279">
        <f>$F$18*$E$18</f>
        <v>0</v>
      </c>
      <c r="P18" s="19"/>
    </row>
    <row r="19" spans="2:16" ht="13.5" x14ac:dyDescent="0.25">
      <c r="B19" s="17" t="str">
        <f>'1.05'!$C$9</f>
        <v>1.05</v>
      </c>
      <c r="C19" s="291" t="str">
        <f>'1.05'!$C$10</f>
        <v>LOCALIZACIÓN Y REPLANTEO PARQUES Y ZONAS VERDES</v>
      </c>
      <c r="D19" s="17" t="str">
        <f>'1.05'!$C$11</f>
        <v>M2</v>
      </c>
      <c r="E19" s="270">
        <f>'1.05'!$G$44</f>
        <v>0</v>
      </c>
      <c r="F19" s="18">
        <f>'M-1.05'!$H$22</f>
        <v>1723.83</v>
      </c>
      <c r="G19" s="279">
        <f>$F$19*$E$19</f>
        <v>0</v>
      </c>
      <c r="P19" s="19"/>
    </row>
    <row r="20" spans="2:16" ht="26.25" thickBot="1" x14ac:dyDescent="0.3">
      <c r="B20" s="20" t="str">
        <f>'1.06'!$C$9</f>
        <v>1.06</v>
      </c>
      <c r="C20" s="292" t="str">
        <f>'1.06'!$C$10</f>
        <v>CERRAMIENTO PROVISIONAL EN POLIPROPILENO VERDE H= 2.10 M. INCLUYE MANTENIMIENTO DURANTE TODO EL PERIODO DE LA OBRA.</v>
      </c>
      <c r="D20" s="20" t="str">
        <f>'1.06'!$C$11</f>
        <v>ML</v>
      </c>
      <c r="E20" s="271">
        <f>'1.06'!$G$42</f>
        <v>0</v>
      </c>
      <c r="F20" s="21">
        <f>'M-1.06'!$H$25</f>
        <v>210</v>
      </c>
      <c r="G20" s="280">
        <f>$F$20*$E$20</f>
        <v>0</v>
      </c>
      <c r="P20" s="19"/>
    </row>
    <row r="21" spans="2:16" ht="14.25" thickBot="1" x14ac:dyDescent="0.3">
      <c r="B21" s="307" t="s">
        <v>12</v>
      </c>
      <c r="C21" s="308"/>
      <c r="D21" s="308"/>
      <c r="E21" s="308"/>
      <c r="F21" s="309"/>
      <c r="G21" s="278">
        <f>SUM($G$15:$G$20)</f>
        <v>0</v>
      </c>
      <c r="P21" s="19"/>
    </row>
    <row r="22" spans="2:16" ht="15.75" customHeight="1" thickBot="1" x14ac:dyDescent="0.3">
      <c r="B22" s="304" t="s">
        <v>13</v>
      </c>
      <c r="C22" s="305"/>
      <c r="D22" s="305"/>
      <c r="E22" s="305"/>
      <c r="F22" s="305"/>
      <c r="G22" s="306"/>
      <c r="P22" s="19"/>
    </row>
    <row r="23" spans="2:16" ht="14.25" thickBot="1" x14ac:dyDescent="0.3">
      <c r="B23" s="15" t="s">
        <v>6</v>
      </c>
      <c r="C23" s="290" t="s">
        <v>7</v>
      </c>
      <c r="D23" s="16" t="s">
        <v>8</v>
      </c>
      <c r="E23" s="269" t="s">
        <v>9</v>
      </c>
      <c r="F23" s="16" t="s">
        <v>10</v>
      </c>
      <c r="G23" s="278" t="s">
        <v>11</v>
      </c>
      <c r="P23" s="19"/>
    </row>
    <row r="24" spans="2:16" ht="38.25" x14ac:dyDescent="0.25">
      <c r="B24" s="17" t="str">
        <f>'2.01'!$C$9</f>
        <v>2.01</v>
      </c>
      <c r="C24" s="291" t="str">
        <f>'2.01'!$C$10</f>
        <v>DEMOLICIONES DE REPELLO Y PINUTRA EXISTENTE EN FACHADAS. LIMPIEZA DE LA SUPERFICIE HASTA QUEDAR APTA PARA APLICAR REPELLO NUEVO.</v>
      </c>
      <c r="D24" s="17" t="str">
        <f>'2.01'!$C$11</f>
        <v>M2</v>
      </c>
      <c r="E24" s="270">
        <f>'2.01'!$G$39</f>
        <v>0</v>
      </c>
      <c r="F24" s="18">
        <f>'M-2.01'!$H$23</f>
        <v>1650</v>
      </c>
      <c r="G24" s="279">
        <f>$F$24*$E$24</f>
        <v>0</v>
      </c>
      <c r="P24" s="19"/>
    </row>
    <row r="25" spans="2:16" ht="38.25" x14ac:dyDescent="0.25">
      <c r="B25" s="17" t="str">
        <f>'2.02'!$C$9</f>
        <v>2.02</v>
      </c>
      <c r="C25" s="291" t="str">
        <f>'2.02'!$C$10</f>
        <v>RETIRO DE ESCOMBROS INCLUYE ACARREO INTERNO, CARGUE MANUAL, Y DISPOSICIÓN FINAL A 25KM A PUNTO AMBIENTAL AUTORIZADO. VOLUMEN SUELTO MEDIDO EN VOLQUETA</v>
      </c>
      <c r="D25" s="17" t="str">
        <f>'2.02'!$C$11</f>
        <v>M3</v>
      </c>
      <c r="E25" s="270">
        <f>'2.02'!$G$39</f>
        <v>0</v>
      </c>
      <c r="F25" s="18">
        <f>'M-2.02'!$H$24</f>
        <v>89.1</v>
      </c>
      <c r="G25" s="279">
        <f>$F$25*$E$25</f>
        <v>0</v>
      </c>
    </row>
    <row r="26" spans="2:16" ht="25.5" x14ac:dyDescent="0.25">
      <c r="B26" s="17" t="str">
        <f>'2.03'!$C$9</f>
        <v>2.03</v>
      </c>
      <c r="C26" s="291" t="str">
        <f>'2.03'!$C$10</f>
        <v>DEMOLICIÓN DE MUROS PARA INSTALACIÓN DE VENTANAS Y BLOQUES CALADOS EN FACHADA EN BLOQUE 13</v>
      </c>
      <c r="D26" s="17" t="str">
        <f>'2.03'!$C$11</f>
        <v>M2</v>
      </c>
      <c r="E26" s="270">
        <f>'2.03'!$G$38</f>
        <v>0</v>
      </c>
      <c r="F26" s="18">
        <f>'M-2.03'!$H$32</f>
        <v>298.98</v>
      </c>
      <c r="G26" s="279">
        <f>$F$26*$E$26</f>
        <v>0</v>
      </c>
    </row>
    <row r="27" spans="2:16" ht="13.5" x14ac:dyDescent="0.25">
      <c r="B27" s="17" t="str">
        <f>'2.04'!$C$9</f>
        <v>2.04</v>
      </c>
      <c r="C27" s="291" t="str">
        <f>'2.04'!$C$10</f>
        <v>DESMONTE BARANDA TUBULAR</v>
      </c>
      <c r="D27" s="17" t="str">
        <f>'2.04'!$C$11</f>
        <v>ML</v>
      </c>
      <c r="E27" s="270">
        <f>'2.04'!$G$40</f>
        <v>0</v>
      </c>
      <c r="F27" s="18">
        <f>'M-2.04'!$H$22</f>
        <v>30</v>
      </c>
      <c r="G27" s="279">
        <f>$F$27*$E$27</f>
        <v>0</v>
      </c>
    </row>
    <row r="28" spans="2:16" ht="25.5" x14ac:dyDescent="0.25">
      <c r="B28" s="17" t="str">
        <f>'2.05'!$C$9</f>
        <v>2.05</v>
      </c>
      <c r="C28" s="291" t="str">
        <f>'2.05'!$C$10</f>
        <v>EXCAVACIÓN MANUAL HASTA NIVEL DE SUBRASANTE, INCLUYE CARGUE EN VOLQUETA</v>
      </c>
      <c r="D28" s="17" t="str">
        <f>'2.05'!$C$11</f>
        <v>M3</v>
      </c>
      <c r="E28" s="270">
        <f>'2.05'!$G$39</f>
        <v>0</v>
      </c>
      <c r="F28" s="18">
        <f>'M-2.05'!$H$21</f>
        <v>131.4</v>
      </c>
      <c r="G28" s="279">
        <f>$F$28*$E$28</f>
        <v>0</v>
      </c>
    </row>
    <row r="29" spans="2:16" ht="25.5" x14ac:dyDescent="0.25">
      <c r="B29" s="17" t="str">
        <f>'2.06'!$C$9</f>
        <v>2.06</v>
      </c>
      <c r="C29" s="291" t="str">
        <f>'2.06'!$C$10</f>
        <v>RELLENO CON MATERIAL IMPORTADO TIPO ROCA MUERTA, INCLUYE TRANSPORTE HASTA LA OBRA, COMPACTACIÓN MECÁNICA.</v>
      </c>
      <c r="D29" s="17" t="str">
        <f>'2.06'!$C$11</f>
        <v>M3</v>
      </c>
      <c r="E29" s="270">
        <f>'2.06'!$G$40</f>
        <v>0</v>
      </c>
      <c r="F29" s="18">
        <f>'M-2.06'!$H$22</f>
        <v>35.21</v>
      </c>
      <c r="G29" s="279">
        <f>$F$29*$E$29</f>
        <v>0</v>
      </c>
    </row>
    <row r="30" spans="2:16" ht="26.25" thickBot="1" x14ac:dyDescent="0.3">
      <c r="B30" s="20" t="str">
        <f>'2.07'!$C$9</f>
        <v>2.07</v>
      </c>
      <c r="C30" s="292" t="str">
        <f>'2.07'!$C$10</f>
        <v>DEMOLICIÓN DE PISOS Y DE PISO EN GRANITO NATURAL PARA EXTERIOR EN ÁREA DE BLOQUE 14</v>
      </c>
      <c r="D30" s="20" t="str">
        <f>'2.07'!$C$11</f>
        <v>M2</v>
      </c>
      <c r="E30" s="271">
        <f>'2.07'!$G$39</f>
        <v>0</v>
      </c>
      <c r="F30" s="21">
        <f>'M-2.07'!$H$21</f>
        <v>160</v>
      </c>
      <c r="G30" s="280">
        <f>$F$30*$E$30</f>
        <v>0</v>
      </c>
    </row>
    <row r="31" spans="2:16" ht="14.25" thickBot="1" x14ac:dyDescent="0.3">
      <c r="B31" s="307" t="s">
        <v>14</v>
      </c>
      <c r="C31" s="308"/>
      <c r="D31" s="308"/>
      <c r="E31" s="308"/>
      <c r="F31" s="309"/>
      <c r="G31" s="278">
        <f>SUM($G$24:$G$30)</f>
        <v>0</v>
      </c>
    </row>
    <row r="32" spans="2:16" ht="15.75" customHeight="1" thickBot="1" x14ac:dyDescent="0.3">
      <c r="B32" s="304" t="s">
        <v>15</v>
      </c>
      <c r="C32" s="305"/>
      <c r="D32" s="305"/>
      <c r="E32" s="305"/>
      <c r="F32" s="305"/>
      <c r="G32" s="306"/>
    </row>
    <row r="33" spans="2:7" ht="14.25" thickBot="1" x14ac:dyDescent="0.3">
      <c r="B33" s="15" t="s">
        <v>6</v>
      </c>
      <c r="C33" s="290" t="s">
        <v>7</v>
      </c>
      <c r="D33" s="16" t="s">
        <v>8</v>
      </c>
      <c r="E33" s="269" t="s">
        <v>9</v>
      </c>
      <c r="F33" s="16" t="s">
        <v>10</v>
      </c>
      <c r="G33" s="278" t="s">
        <v>11</v>
      </c>
    </row>
    <row r="34" spans="2:7" ht="25.5" x14ac:dyDescent="0.25">
      <c r="B34" s="17" t="str">
        <f>'3.01'!$C$9</f>
        <v>3.01</v>
      </c>
      <c r="C34" s="291" t="str">
        <f>'3.01'!$C$10</f>
        <v>SUMINISTRO E INSTALACIÓN DE IMPERMEBIALIZACIÓN CON LECHADA DE CEMENTO CON SIKALATEX O SIMILAR</v>
      </c>
      <c r="D34" s="17" t="str">
        <f>'3.01'!$C$11</f>
        <v>M2</v>
      </c>
      <c r="E34" s="270">
        <f>'3.01'!$G$39</f>
        <v>0</v>
      </c>
      <c r="F34" s="18">
        <f>'M-3.01'!$H$31</f>
        <v>240</v>
      </c>
      <c r="G34" s="279">
        <f>$F$34*$E$34</f>
        <v>0</v>
      </c>
    </row>
    <row r="35" spans="2:7" ht="25.5" x14ac:dyDescent="0.25">
      <c r="B35" s="17" t="str">
        <f>'3.02'!$C$9</f>
        <v>3.02</v>
      </c>
      <c r="C35" s="291" t="str">
        <f>'3.02'!$C$10</f>
        <v>SUMINISTRO E INSTALACIÓN DE REPELLO. INCLUYE MORTERO 1:3 IMPERMEABLIZADO CON TOXEMENT 1A O SIMILAR</v>
      </c>
      <c r="D35" s="17" t="str">
        <f>'3.02'!$C$11</f>
        <v>M2</v>
      </c>
      <c r="E35" s="270">
        <f>'3.02'!$G$39</f>
        <v>0</v>
      </c>
      <c r="F35" s="18">
        <f>'M-3.02'!$H$32</f>
        <v>1914</v>
      </c>
      <c r="G35" s="279">
        <f>$F$35*$E$35</f>
        <v>0</v>
      </c>
    </row>
    <row r="36" spans="2:7" ht="26.25" thickBot="1" x14ac:dyDescent="0.3">
      <c r="B36" s="20" t="str">
        <f>'3.03'!$C$9</f>
        <v>3.03</v>
      </c>
      <c r="C36" s="292" t="str">
        <f>'3.03'!$C$10</f>
        <v>SUMINISTRO E INSTALACIÓN DE REPELLO PARA CARTERAS. INCLUYE MORTERO 1:3 IMPERMEABLIZADO CON TOXEMENT 1A O SIMILAR</v>
      </c>
      <c r="D36" s="20" t="str">
        <f>'3.03'!$C$11</f>
        <v>ML</v>
      </c>
      <c r="E36" s="271">
        <f>'3.03'!$G$39</f>
        <v>0</v>
      </c>
      <c r="F36" s="21">
        <f>'M-3.03'!$H$27</f>
        <v>92</v>
      </c>
      <c r="G36" s="280">
        <f>$F$36*$E$36</f>
        <v>0</v>
      </c>
    </row>
    <row r="37" spans="2:7" ht="14.25" thickBot="1" x14ac:dyDescent="0.3">
      <c r="B37" s="307" t="s">
        <v>16</v>
      </c>
      <c r="C37" s="308"/>
      <c r="D37" s="308"/>
      <c r="E37" s="308"/>
      <c r="F37" s="309"/>
      <c r="G37" s="278">
        <f>SUM($G$34:$G$36)</f>
        <v>0</v>
      </c>
    </row>
    <row r="38" spans="2:7" ht="15.75" customHeight="1" thickBot="1" x14ac:dyDescent="0.3">
      <c r="B38" s="304" t="s">
        <v>17</v>
      </c>
      <c r="C38" s="305"/>
      <c r="D38" s="305"/>
      <c r="E38" s="305"/>
      <c r="F38" s="305"/>
      <c r="G38" s="306"/>
    </row>
    <row r="39" spans="2:7" ht="14.25" thickBot="1" x14ac:dyDescent="0.3">
      <c r="B39" s="15" t="s">
        <v>6</v>
      </c>
      <c r="C39" s="290" t="s">
        <v>7</v>
      </c>
      <c r="D39" s="16" t="s">
        <v>8</v>
      </c>
      <c r="E39" s="269" t="s">
        <v>9</v>
      </c>
      <c r="F39" s="16" t="s">
        <v>10</v>
      </c>
      <c r="G39" s="278" t="s">
        <v>11</v>
      </c>
    </row>
    <row r="40" spans="2:7" ht="25.5" x14ac:dyDescent="0.25">
      <c r="B40" s="17" t="str">
        <f>'4.01'!$C$9</f>
        <v>4.01</v>
      </c>
      <c r="C40" s="291" t="str">
        <f>'4.01'!$C$10</f>
        <v>SUMINISTRO Y APLICACION GRANIPLAST ALTA CALIDAD COLOR BLANCO Y GRIS</v>
      </c>
      <c r="D40" s="17" t="str">
        <f>'4.01'!$C$11</f>
        <v>M2</v>
      </c>
      <c r="E40" s="270">
        <f>'4.01'!$G$38</f>
        <v>0</v>
      </c>
      <c r="F40" s="18">
        <f>'M-4.01'!$H$22</f>
        <v>1950</v>
      </c>
      <c r="G40" s="279">
        <f>$F$40*$E$40</f>
        <v>0</v>
      </c>
    </row>
    <row r="41" spans="2:7" ht="25.5" x14ac:dyDescent="0.25">
      <c r="B41" s="17" t="str">
        <f>'4.02'!$C$9</f>
        <v>4.02</v>
      </c>
      <c r="C41" s="291" t="str">
        <f>'4.02'!$C$10</f>
        <v>SUMINISTRO Y APLICACION GRANIPLAST ALTA CALIDAD PARA CARTERAS COLOR BLANCO Y GRIS</v>
      </c>
      <c r="D41" s="17" t="str">
        <f>'4.02'!$C$11</f>
        <v>ML</v>
      </c>
      <c r="E41" s="270">
        <f>'4.02'!$G$38</f>
        <v>0</v>
      </c>
      <c r="F41" s="18">
        <f>'M-4.02'!$H$27</f>
        <v>64</v>
      </c>
      <c r="G41" s="279">
        <f>$F$41*$E$41</f>
        <v>0</v>
      </c>
    </row>
    <row r="42" spans="2:7" ht="25.5" x14ac:dyDescent="0.25">
      <c r="B42" s="17" t="str">
        <f>'4.03'!$C$9</f>
        <v>4.03</v>
      </c>
      <c r="C42" s="291" t="str">
        <f>'4.03'!$C$10</f>
        <v>DILATACIONES EN FACHADA PARA LOSAS DE ENTREPISO, VIGAS Y COLUMNAS</v>
      </c>
      <c r="D42" s="17" t="str">
        <f>'4.03'!$C$11</f>
        <v>ML</v>
      </c>
      <c r="E42" s="270">
        <f>'4.03'!$G$39</f>
        <v>0</v>
      </c>
      <c r="F42" s="18">
        <f>'M-4.03'!$H$22</f>
        <v>420</v>
      </c>
      <c r="G42" s="279">
        <f>$F$42*$E$42</f>
        <v>0</v>
      </c>
    </row>
    <row r="43" spans="2:7" ht="25.5" x14ac:dyDescent="0.25">
      <c r="B43" s="17" t="str">
        <f>'4.04'!$C$9</f>
        <v>4.04</v>
      </c>
      <c r="C43" s="291" t="str">
        <f>'4.04'!$C$10</f>
        <v>RECONSTRUCCIÓN DE ZÓCALO O MEDICA CAÑA EN FACHADAS CON MORTERO Y SIKALATEX O SMILIAR</v>
      </c>
      <c r="D43" s="17" t="str">
        <f>'4.04'!$C$11</f>
        <v>ML</v>
      </c>
      <c r="E43" s="270">
        <f>'4.04'!$G$39</f>
        <v>0</v>
      </c>
      <c r="F43" s="18">
        <f>'M-4.04'!$H$27</f>
        <v>1190</v>
      </c>
      <c r="G43" s="279">
        <f>$F$43*$E$43</f>
        <v>0</v>
      </c>
    </row>
    <row r="44" spans="2:7" ht="25.5" x14ac:dyDescent="0.25">
      <c r="B44" s="17" t="str">
        <f>'4.05'!$C$9</f>
        <v>4.05</v>
      </c>
      <c r="C44" s="291" t="str">
        <f>'4.05'!$C$10</f>
        <v>SUMINISTRO E INSTALACIÓN DE BLOQUES CALADOS EN FACHADA BLOQUE 13 PARA VENTILACIÓN</v>
      </c>
      <c r="D44" s="17" t="str">
        <f>'4.05'!$C$11</f>
        <v>M2</v>
      </c>
      <c r="E44" s="270">
        <f>'4.05'!$G$40</f>
        <v>0</v>
      </c>
      <c r="F44" s="18">
        <f>'M-4.05'!$H$25</f>
        <v>180</v>
      </c>
      <c r="G44" s="279">
        <f>$F$44*$E$44</f>
        <v>0</v>
      </c>
    </row>
    <row r="45" spans="2:7" ht="38.25" x14ac:dyDescent="0.25">
      <c r="B45" s="17" t="str">
        <f>'4.06'!$C$9</f>
        <v>4.06</v>
      </c>
      <c r="C45" s="291" t="str">
        <f>'4.06'!$C$10</f>
        <v>SUMINISTRO Y PINTURA TIPO CORAZA BLANCA PARA CALADOS EN FACHADA. INCLUYE LIMPIEZA DE LOS ELEMENTOS Y DOS MANOS DE PINUTRA.</v>
      </c>
      <c r="D45" s="17" t="str">
        <f>'4.06'!$C$11</f>
        <v>M2</v>
      </c>
      <c r="E45" s="270">
        <f>'4.06'!$G$39</f>
        <v>0</v>
      </c>
      <c r="F45" s="18">
        <f>'M-4.06'!$H$24</f>
        <v>153</v>
      </c>
      <c r="G45" s="279">
        <f>$F$45*$E$45</f>
        <v>0</v>
      </c>
    </row>
    <row r="46" spans="2:7" ht="25.5" x14ac:dyDescent="0.25">
      <c r="B46" s="17" t="str">
        <f>'4.07'!$C$9</f>
        <v>4.07</v>
      </c>
      <c r="C46" s="291" t="str">
        <f>'4.07'!$C$10</f>
        <v>SUMINISTRO E INSTALACIÓN DE BLOQUES EN FACHADA BLOQUE 14 PARA CERRAR PUERTAS DE ACCESO.</v>
      </c>
      <c r="D46" s="17" t="str">
        <f>'4.07'!$C$11</f>
        <v>M2</v>
      </c>
      <c r="E46" s="270">
        <f>'4.07'!$G$40</f>
        <v>0</v>
      </c>
      <c r="F46" s="18">
        <f>'M-4.07'!$H$23</f>
        <v>2.6</v>
      </c>
      <c r="G46" s="279">
        <f>$F$46*$E$46</f>
        <v>0</v>
      </c>
    </row>
    <row r="47" spans="2:7" ht="39" thickBot="1" x14ac:dyDescent="0.3">
      <c r="B47" s="20" t="str">
        <f>'4.08'!$C$9</f>
        <v>4.08</v>
      </c>
      <c r="C47" s="292" t="str">
        <f>'4.08'!$C$10</f>
        <v>CANALIZACIÓN DE CABLEADO SISTEMA DE VIDEO VIGILANCIA. SUMINISTRO EN INSTALACIÓN DE DUCTERIA CONDUIT 1/2",  RANURA MURO O VIGA, REPARACIÓN.</v>
      </c>
      <c r="D47" s="20" t="str">
        <f>'4.08'!$C$11</f>
        <v>ML</v>
      </c>
      <c r="E47" s="271">
        <f>'4.08'!$G$39</f>
        <v>0</v>
      </c>
      <c r="F47" s="21">
        <f>'M-4.08'!$H$22</f>
        <v>36</v>
      </c>
      <c r="G47" s="280">
        <f>$F$47*$E$47</f>
        <v>0</v>
      </c>
    </row>
    <row r="48" spans="2:7" ht="15.75" customHeight="1" thickBot="1" x14ac:dyDescent="0.3">
      <c r="B48" s="307" t="s">
        <v>18</v>
      </c>
      <c r="C48" s="308"/>
      <c r="D48" s="308"/>
      <c r="E48" s="308"/>
      <c r="F48" s="309"/>
      <c r="G48" s="278">
        <f>SUM($G$40:$G$47)</f>
        <v>0</v>
      </c>
    </row>
    <row r="49" spans="2:7" ht="15.75" customHeight="1" thickBot="1" x14ac:dyDescent="0.3">
      <c r="B49" s="304" t="s">
        <v>19</v>
      </c>
      <c r="C49" s="305"/>
      <c r="D49" s="305"/>
      <c r="E49" s="305"/>
      <c r="F49" s="305"/>
      <c r="G49" s="306"/>
    </row>
    <row r="50" spans="2:7" ht="14.25" thickBot="1" x14ac:dyDescent="0.3">
      <c r="B50" s="15" t="s">
        <v>6</v>
      </c>
      <c r="C50" s="290" t="s">
        <v>7</v>
      </c>
      <c r="D50" s="16" t="s">
        <v>8</v>
      </c>
      <c r="E50" s="269" t="s">
        <v>9</v>
      </c>
      <c r="F50" s="16" t="s">
        <v>10</v>
      </c>
      <c r="G50" s="278" t="s">
        <v>11</v>
      </c>
    </row>
    <row r="51" spans="2:7" ht="25.5" x14ac:dyDescent="0.25">
      <c r="B51" s="17" t="str">
        <f>'5.01'!$C$9</f>
        <v>5.01</v>
      </c>
      <c r="C51" s="291" t="str">
        <f>'5.01'!$C$10</f>
        <v>SUMINISTRO E INSTLACIÓN DE ALFAJÍAS EN ALUMINIO DE 26cm DE ANCHO COLOR NATURAL CALIBRE 16, CON GOTERO Y PUNTOS DE ANCLAJE.</v>
      </c>
      <c r="D51" s="17" t="str">
        <f>'5.01'!$C$11</f>
        <v>ML</v>
      </c>
      <c r="E51" s="270">
        <f>'5.01'!$G$41</f>
        <v>0</v>
      </c>
      <c r="F51" s="18">
        <f>'M-5.01'!$H$27</f>
        <v>260</v>
      </c>
      <c r="G51" s="279">
        <f>$F$51*$E$51</f>
        <v>0</v>
      </c>
    </row>
    <row r="52" spans="2:7" ht="38.25" x14ac:dyDescent="0.25">
      <c r="B52" s="17" t="str">
        <f>'5.02'!$C$9</f>
        <v>5.02</v>
      </c>
      <c r="C52" s="291" t="str">
        <f>'5.02'!$C$10</f>
        <v>SUMINISTRO E INSTALACIÓN DE PINTURA CON ALUMINIO BITUMINOSO A DOS MANOS PARA IMPERMEABILIZACIÓN DE TERRAZA.  INCLUYE LIMPIEZA DE LA SUPERFICIE</v>
      </c>
      <c r="D52" s="17" t="str">
        <f>'5.02'!$C$11</f>
        <v>M2</v>
      </c>
      <c r="E52" s="270">
        <f>'5.02'!$G$40</f>
        <v>0</v>
      </c>
      <c r="F52" s="18">
        <f>'M-5.02'!$H$22</f>
        <v>1062</v>
      </c>
      <c r="G52" s="279">
        <f>$F$52*$E$52</f>
        <v>0</v>
      </c>
    </row>
    <row r="53" spans="2:7" ht="51" x14ac:dyDescent="0.25">
      <c r="B53" s="17" t="str">
        <f>'5.03'!$C$9</f>
        <v>5.03</v>
      </c>
      <c r="C53" s="291" t="str">
        <f>'5.03'!$C$10</f>
        <v>DESMONTAJE Y REINSTALACIÓN DEL SISTEMA DE PROTECCIÓN CONTRA RAYOS (PARARRAYOS), INCLUYENDO CABLES, VARILLAS, SOPORTES Y ACCESORIOS EXISTENTES, ASÍ COMO EL SUMINISTRO E INSTALACIÓN DE NUEVOS SOPORTES PLÁSTICOS PARA SU FIJACIÓN EN TERRAZA.</v>
      </c>
      <c r="D53" s="17" t="str">
        <f>'5.03'!$C$11</f>
        <v>GB</v>
      </c>
      <c r="E53" s="270">
        <f>'5.03'!$G$39</f>
        <v>0</v>
      </c>
      <c r="F53" s="18">
        <f>'M-5.03'!$H$21</f>
        <v>2</v>
      </c>
      <c r="G53" s="279">
        <f>$F$53*$E$53</f>
        <v>0</v>
      </c>
    </row>
    <row r="54" spans="2:7" ht="25.5" x14ac:dyDescent="0.25">
      <c r="B54" s="17" t="str">
        <f>'5.04'!$C$9</f>
        <v>5.04</v>
      </c>
      <c r="C54" s="291" t="str">
        <f>'5.04'!$C$10</f>
        <v>MANTENIMIENTO CORRECTIVO DE CUBIERTA metálicas del tipoTechmet, INCLUYE REPARACIÓN Y SELLADO DE PUNTOS DE FILTRACIÓN</v>
      </c>
      <c r="D54" s="17" t="str">
        <f>'5.04'!$C$11</f>
        <v>M2</v>
      </c>
      <c r="E54" s="270">
        <f>'5.04'!$G$41</f>
        <v>0</v>
      </c>
      <c r="F54" s="18">
        <f>'M-5.04'!$H$21</f>
        <v>1052.53</v>
      </c>
      <c r="G54" s="279">
        <f>$F$54*$E$54</f>
        <v>0</v>
      </c>
    </row>
    <row r="55" spans="2:7" ht="13.5" x14ac:dyDescent="0.25">
      <c r="B55" s="17" t="str">
        <f>'5.05'!$C$9</f>
        <v>5.05</v>
      </c>
      <c r="C55" s="291" t="str">
        <f>'5.05'!$C$10</f>
        <v>SUMINISTRO E INSTALACIÓN DE TUBERIA PARA BAJANTES EN BLOQUE 14</v>
      </c>
      <c r="D55" s="17" t="str">
        <f>'5.05'!$C$11</f>
        <v>UND</v>
      </c>
      <c r="E55" s="270">
        <f>'5.05'!$G$41</f>
        <v>0</v>
      </c>
      <c r="F55" s="18">
        <f>'M-5.05'!$H$21</f>
        <v>4</v>
      </c>
      <c r="G55" s="279">
        <f>$F$55*$E$55</f>
        <v>0</v>
      </c>
    </row>
    <row r="56" spans="2:7" ht="26.25" thickBot="1" x14ac:dyDescent="0.3">
      <c r="B56" s="20" t="str">
        <f>'5.06'!$C$9</f>
        <v>5.06</v>
      </c>
      <c r="C56" s="292" t="str">
        <f>'5.06'!$C$10</f>
        <v>MANTENIMIENTO DE ELEMENTOS METALICOS Y LIMPIEZA DE LA CUBIERTA PARASOL CONJUNTO A PISCINA</v>
      </c>
      <c r="D56" s="20" t="str">
        <f>'5.06'!$C$11</f>
        <v>GB</v>
      </c>
      <c r="E56" s="271">
        <f>'5.06'!$G$40</f>
        <v>0</v>
      </c>
      <c r="F56" s="21">
        <f>'M-5.06'!$H$19</f>
        <v>1</v>
      </c>
      <c r="G56" s="280">
        <f>$F$56*$E$56</f>
        <v>0</v>
      </c>
    </row>
    <row r="57" spans="2:7" ht="15.75" customHeight="1" thickBot="1" x14ac:dyDescent="0.3">
      <c r="B57" s="307" t="s">
        <v>20</v>
      </c>
      <c r="C57" s="308"/>
      <c r="D57" s="308"/>
      <c r="E57" s="308"/>
      <c r="F57" s="309"/>
      <c r="G57" s="278">
        <f>SUM($G$51:$G$56)</f>
        <v>0</v>
      </c>
    </row>
    <row r="58" spans="2:7" ht="15.75" customHeight="1" thickBot="1" x14ac:dyDescent="0.3">
      <c r="B58" s="304" t="s">
        <v>21</v>
      </c>
      <c r="C58" s="305"/>
      <c r="D58" s="305"/>
      <c r="E58" s="305"/>
      <c r="F58" s="305"/>
      <c r="G58" s="306"/>
    </row>
    <row r="59" spans="2:7" ht="14.25" thickBot="1" x14ac:dyDescent="0.3">
      <c r="B59" s="15" t="s">
        <v>6</v>
      </c>
      <c r="C59" s="290" t="s">
        <v>7</v>
      </c>
      <c r="D59" s="16" t="s">
        <v>8</v>
      </c>
      <c r="E59" s="269" t="s">
        <v>9</v>
      </c>
      <c r="F59" s="16" t="s">
        <v>10</v>
      </c>
      <c r="G59" s="278" t="s">
        <v>11</v>
      </c>
    </row>
    <row r="60" spans="2:7" ht="25.5" x14ac:dyDescent="0.25">
      <c r="B60" s="17" t="str">
        <f>'6.01'!$C$9</f>
        <v>6.01</v>
      </c>
      <c r="C60" s="291" t="str">
        <f>'6.01'!$C$10</f>
        <v>EXCAVACIÓN MANUAL PARA ZAPATAS NUEVAS SOBRE ZAPATAS EXISTENTES, INCLUYE RETIRO DE MATERIAL</v>
      </c>
      <c r="D60" s="17" t="str">
        <f>'6.01'!$C$11</f>
        <v>M3</v>
      </c>
      <c r="E60" s="270">
        <f>'6.01'!$G$38</f>
        <v>0</v>
      </c>
      <c r="F60" s="18">
        <f>'M-6.01'!$H$20</f>
        <v>27</v>
      </c>
      <c r="G60" s="279">
        <f>$F$60*$E$60</f>
        <v>0</v>
      </c>
    </row>
    <row r="61" spans="2:7" ht="13.5" x14ac:dyDescent="0.25">
      <c r="B61" s="17" t="str">
        <f>'6.02'!$C$9</f>
        <v>6.02</v>
      </c>
      <c r="C61" s="291" t="str">
        <f>'6.02'!$C$10</f>
        <v>ABUJARDADO ZAPATAS EXISTENTES PARA ADHESION CONCRETOS</v>
      </c>
      <c r="D61" s="17" t="str">
        <f>'6.02'!$C$11</f>
        <v>M2</v>
      </c>
      <c r="E61" s="270">
        <f>'6.02'!$G$38</f>
        <v>0</v>
      </c>
      <c r="F61" s="18">
        <f>'M-6.02'!$H$20</f>
        <v>14</v>
      </c>
      <c r="G61" s="279">
        <f>$F$61*$E$61</f>
        <v>0</v>
      </c>
    </row>
    <row r="62" spans="2:7" ht="13.5" x14ac:dyDescent="0.25">
      <c r="B62" s="17" t="str">
        <f>'6.03'!$C$9</f>
        <v>6.03</v>
      </c>
      <c r="C62" s="291" t="str">
        <f>'6.03'!$C$10</f>
        <v>ANCLAJE EPOXICO CONECTORES ZAPATA VIEJA - ZAPATA NUEVA</v>
      </c>
      <c r="D62" s="17" t="str">
        <f>'6.03'!$C$11</f>
        <v>UND</v>
      </c>
      <c r="E62" s="270">
        <f>'6.03'!$G$39</f>
        <v>0</v>
      </c>
      <c r="F62" s="18">
        <f>'M-6.03'!$H$22</f>
        <v>220</v>
      </c>
      <c r="G62" s="279">
        <f>$F$62*$E$62</f>
        <v>0</v>
      </c>
    </row>
    <row r="63" spans="2:7" ht="25.5" x14ac:dyDescent="0.25">
      <c r="B63" s="17" t="str">
        <f>'6.04'!$C$9</f>
        <v>6.04</v>
      </c>
      <c r="C63" s="291" t="str">
        <f>'6.04'!$C$10</f>
        <v>SUMINISTRO E INSTALACIÓN DE ACERO DE REFUERZO PARA REFORZAMIENTO DE ZAPATAS EXISTENTES Y PEDESTALES</v>
      </c>
      <c r="D63" s="17" t="str">
        <f>'6.04'!$C$11</f>
        <v>KG</v>
      </c>
      <c r="E63" s="270">
        <f>'6.04'!$G$39</f>
        <v>0</v>
      </c>
      <c r="F63" s="18">
        <f>'M-6.04'!$H$22</f>
        <v>750</v>
      </c>
      <c r="G63" s="279">
        <f>$F$63*$E$63</f>
        <v>0</v>
      </c>
    </row>
    <row r="64" spans="2:7" ht="25.5" x14ac:dyDescent="0.25">
      <c r="B64" s="22" t="str">
        <f>'6.06'!$C$9</f>
        <v>6.06</v>
      </c>
      <c r="C64" s="291" t="str">
        <f>'6.06'!$C$10</f>
        <v>SUMINISTRO Y VACIADO DE CONCRETO DE 21 MPA PARA REFORZAMIENTO DE ZAPATAS EXISTENTES (SOBREZAPATAS) Y PEDESTALES</v>
      </c>
      <c r="D64" s="17" t="str">
        <f>'6.06'!$C$11</f>
        <v>M3</v>
      </c>
      <c r="E64" s="270">
        <f>'6.06'!$G$41</f>
        <v>0</v>
      </c>
      <c r="F64" s="18">
        <f>'M-6.06'!$H$21</f>
        <v>7.1999999999999993</v>
      </c>
      <c r="G64" s="279">
        <f>$F$64*$E$64</f>
        <v>0</v>
      </c>
    </row>
    <row r="65" spans="2:7" ht="25.5" x14ac:dyDescent="0.25">
      <c r="B65" s="22" t="str">
        <f>'6.10'!$C$9</f>
        <v>6.10</v>
      </c>
      <c r="C65" s="291" t="str">
        <f>'6.10'!$C$10</f>
        <v>RELLENO Y COMPACTACIÓN DE MATERIAL SELECCIONADO EN EXCAVACIONES INTERVENIDAS</v>
      </c>
      <c r="D65" s="17" t="str">
        <f>'6.10'!$C$11</f>
        <v>M3</v>
      </c>
      <c r="E65" s="270">
        <f>'6.10'!$G$41</f>
        <v>0</v>
      </c>
      <c r="F65" s="18">
        <f>'M-6.10'!$H$20</f>
        <v>20</v>
      </c>
      <c r="G65" s="279">
        <f>$F$65*$E$65</f>
        <v>0</v>
      </c>
    </row>
    <row r="66" spans="2:7" ht="38.25" x14ac:dyDescent="0.25">
      <c r="B66" s="22" t="str">
        <f>'6.11'!$C$9</f>
        <v>6.11</v>
      </c>
      <c r="C66" s="291" t="str">
        <f>'6.11'!$C$10</f>
        <v>SUMINISTRO, FABRICACIÓN E INSTALACIÓN DE COLUMNAS EN PERFIL METÁLICO ESTRUCTURAL (IPE, HEB O SIMILAR SEGÚN DISEÑO), INCLUYE CORTE, SOLDADURA, PINTURA ANTICORROSIVA Y TRANSPORTE A OBRA</v>
      </c>
      <c r="D66" s="17" t="str">
        <f>'6.11'!$C$11</f>
        <v>KG</v>
      </c>
      <c r="E66" s="270">
        <f>'6.11'!$G$47</f>
        <v>0</v>
      </c>
      <c r="F66" s="18">
        <f>'M-6.11'!$H$20</f>
        <v>3500</v>
      </c>
      <c r="G66" s="279">
        <f>$F$66*$E$66</f>
        <v>0</v>
      </c>
    </row>
    <row r="67" spans="2:7" ht="51" x14ac:dyDescent="0.25">
      <c r="B67" s="22" t="str">
        <f>'6.12'!$C$9</f>
        <v>6.12</v>
      </c>
      <c r="C67" s="291" t="str">
        <f>'6.12'!$C$10</f>
        <v>SUMINISTRO, FABRICACIÓN E INSTALACIÓN DE VIGAS, CORREAS METÁLICAS, INCLUYE CORTE, SOLDADURA, CONEXIONES, PLATINAS DE UNIÓN, RIGIDIZADORES Y ELEMENTOS DE EMPALME ENTRE PERFILES METÁLICOS. PINTURA ANTICORROSIVA Y TRANSPORTE A OBRA</v>
      </c>
      <c r="D67" s="17" t="str">
        <f>'6.12'!$C$11</f>
        <v>KG</v>
      </c>
      <c r="E67" s="270">
        <f>'6.12'!$G$47</f>
        <v>0</v>
      </c>
      <c r="F67" s="18">
        <f>'M-6.12'!$H$21</f>
        <v>7000</v>
      </c>
      <c r="G67" s="279">
        <f>$F$67*$E$67</f>
        <v>0</v>
      </c>
    </row>
    <row r="68" spans="2:7" ht="51.75" thickBot="1" x14ac:dyDescent="0.3">
      <c r="B68" s="23" t="str">
        <f>'6.13'!$C$9</f>
        <v>6.13</v>
      </c>
      <c r="C68" s="292" t="str">
        <f>'6.13'!$C$10</f>
        <v>SUMINISTRO E INSTALACIÓN DE STEEL DECK (LÁMINA COLABORANTE) + MALLA ELECTROSOLDADA SEGÚN DISEÑO ESTRUCTURAL, SUMINISTRO Y VACIADO DE CONCRETO DE 21 MPA PARA LOSA NUEVA, INCLUYE VIBRADO Y CURADO</v>
      </c>
      <c r="D68" s="20" t="str">
        <f>'6.13'!$C$11</f>
        <v>M2</v>
      </c>
      <c r="E68" s="271">
        <f>'6.13'!$G$49</f>
        <v>0</v>
      </c>
      <c r="F68" s="21">
        <f>'M-6.13'!$H$19</f>
        <v>110</v>
      </c>
      <c r="G68" s="280">
        <f>$F$68*$E$68</f>
        <v>0</v>
      </c>
    </row>
    <row r="69" spans="2:7" ht="15.75" customHeight="1" thickBot="1" x14ac:dyDescent="0.3">
      <c r="B69" s="307" t="s">
        <v>22</v>
      </c>
      <c r="C69" s="308"/>
      <c r="D69" s="308"/>
      <c r="E69" s="308"/>
      <c r="F69" s="309"/>
      <c r="G69" s="278">
        <f>SUM($G$60:$G$68)</f>
        <v>0</v>
      </c>
    </row>
    <row r="70" spans="2:7" ht="15.75" customHeight="1" thickBot="1" x14ac:dyDescent="0.3">
      <c r="B70" s="304" t="s">
        <v>23</v>
      </c>
      <c r="C70" s="305"/>
      <c r="D70" s="305"/>
      <c r="E70" s="305"/>
      <c r="F70" s="305"/>
      <c r="G70" s="306"/>
    </row>
    <row r="71" spans="2:7" ht="14.25" thickBot="1" x14ac:dyDescent="0.3">
      <c r="B71" s="15" t="s">
        <v>6</v>
      </c>
      <c r="C71" s="290" t="s">
        <v>7</v>
      </c>
      <c r="D71" s="16" t="s">
        <v>8</v>
      </c>
      <c r="E71" s="269" t="s">
        <v>9</v>
      </c>
      <c r="F71" s="16" t="s">
        <v>10</v>
      </c>
      <c r="G71" s="278" t="s">
        <v>11</v>
      </c>
    </row>
    <row r="72" spans="2:7" ht="25.5" x14ac:dyDescent="0.25">
      <c r="B72" s="22" t="str">
        <f>'7.01'!$C$9</f>
        <v>7.01</v>
      </c>
      <c r="C72" s="291" t="str">
        <f>'7.01'!$C$10</f>
        <v>SUMINISTRO E INSTALACION PISO NEOPRENO 61X61 NEGRO AREA GIMNASIO</v>
      </c>
      <c r="D72" s="17" t="str">
        <f>'7.01'!$C$11</f>
        <v>M2</v>
      </c>
      <c r="E72" s="270">
        <f>'7.01'!$G$39</f>
        <v>0</v>
      </c>
      <c r="F72" s="18">
        <f>'M-7.01'!$H$19</f>
        <v>107</v>
      </c>
      <c r="G72" s="279">
        <f>$F$72*$E$72</f>
        <v>0</v>
      </c>
    </row>
    <row r="73" spans="2:7" ht="25.5" x14ac:dyDescent="0.25">
      <c r="B73" s="22" t="str">
        <f>'7.02'!$C$9</f>
        <v>7.02</v>
      </c>
      <c r="C73" s="291" t="str">
        <f>'7.02'!$C$10</f>
        <v>SUMINISTRO E INSTALACION PISO LAMINADO WATER RESIST 8 MM BREMEN CAJA 1.97 M2 HOLZTEK ZONA RECREACION ACTIVA PISO 1</v>
      </c>
      <c r="D73" s="17" t="str">
        <f>'7.02'!$C$11</f>
        <v>M2</v>
      </c>
      <c r="E73" s="270">
        <f>'7.02'!$G$39</f>
        <v>0</v>
      </c>
      <c r="F73" s="18">
        <f>'M-7.02'!$H$19</f>
        <v>143.07</v>
      </c>
      <c r="G73" s="279">
        <f>$F$73*$E$73</f>
        <v>0</v>
      </c>
    </row>
    <row r="74" spans="2:7" ht="51.75" thickBot="1" x14ac:dyDescent="0.3">
      <c r="B74" s="23" t="str">
        <f>'7.03'!$C$9</f>
        <v>7.03</v>
      </c>
      <c r="C74" s="292" t="str">
        <f>'7.03'!$C$10</f>
        <v>RECUBRIMIENTO ACRÍLICO DEPORTIVO ANTIDESLIZANTE PARA CANCHA MÚLTIPLE, BASE AGUA, CON AGREGADO MINERAL/CUARZO DE GRANULOMETRÍA CONTROLADA, MARCA PINTUCO PARA CANCHAS O SIMILAR</v>
      </c>
      <c r="D74" s="20" t="str">
        <f>'7.03'!$C$11</f>
        <v>M2</v>
      </c>
      <c r="E74" s="271">
        <f>'7.03'!$G$39</f>
        <v>0</v>
      </c>
      <c r="F74" s="21">
        <f>'M-7.03'!$H$19</f>
        <v>630</v>
      </c>
      <c r="G74" s="280">
        <f>$F$74*$E$74</f>
        <v>0</v>
      </c>
    </row>
    <row r="75" spans="2:7" ht="14.25" thickBot="1" x14ac:dyDescent="0.3">
      <c r="B75" s="307" t="s">
        <v>24</v>
      </c>
      <c r="C75" s="308"/>
      <c r="D75" s="308"/>
      <c r="E75" s="308"/>
      <c r="F75" s="309"/>
      <c r="G75" s="278">
        <f>SUM($G$72:$G$74)</f>
        <v>0</v>
      </c>
    </row>
    <row r="76" spans="2:7" ht="15.75" customHeight="1" thickBot="1" x14ac:dyDescent="0.3">
      <c r="B76" s="304" t="s">
        <v>25</v>
      </c>
      <c r="C76" s="305"/>
      <c r="D76" s="305"/>
      <c r="E76" s="305"/>
      <c r="F76" s="305"/>
      <c r="G76" s="306"/>
    </row>
    <row r="77" spans="2:7" ht="14.25" thickBot="1" x14ac:dyDescent="0.3">
      <c r="B77" s="15" t="s">
        <v>6</v>
      </c>
      <c r="C77" s="290" t="s">
        <v>7</v>
      </c>
      <c r="D77" s="16" t="s">
        <v>8</v>
      </c>
      <c r="E77" s="269" t="s">
        <v>9</v>
      </c>
      <c r="F77" s="16" t="s">
        <v>10</v>
      </c>
      <c r="G77" s="278" t="s">
        <v>11</v>
      </c>
    </row>
    <row r="78" spans="2:7" ht="25.5" x14ac:dyDescent="0.25">
      <c r="B78" s="22" t="str">
        <f>'8.01'!$C$9</f>
        <v>8.01</v>
      </c>
      <c r="C78" s="291" t="str">
        <f>'8.01'!$C$10</f>
        <v>PINTURA LAVABLE TIPO 1 PREMIUM PARA MUROS INTERIORES DEL COLISEO, A DOS MANOS, INCLUYE PREPARACIÓN DE SUPERFICIE</v>
      </c>
      <c r="D78" s="17" t="str">
        <f>'8.01'!$C$11</f>
        <v>M2</v>
      </c>
      <c r="E78" s="270">
        <f>'8.01'!$G$39</f>
        <v>0</v>
      </c>
      <c r="F78" s="18">
        <f>'M-8.01'!$H$19</f>
        <v>1400</v>
      </c>
      <c r="G78" s="279">
        <f>$F$78*$E$78</f>
        <v>0</v>
      </c>
    </row>
    <row r="79" spans="2:7" ht="38.25" x14ac:dyDescent="0.25">
      <c r="B79" s="22" t="str">
        <f>'8.02'!$C$9</f>
        <v>8.02</v>
      </c>
      <c r="C79" s="291" t="str">
        <f>'8.02'!$C$10</f>
        <v xml:space="preserve">INSTALACIÓN DE MURO EN BOARD ST 12MM DOBLE CARA, INCLUYE ESTRUCTURA, INSTALACIÓN LAMINAS, MASILLA Y PINTURA 3 MANOS VINILO TIPO 1. </v>
      </c>
      <c r="D79" s="17" t="str">
        <f>'8.02'!$C$11</f>
        <v>M2</v>
      </c>
      <c r="E79" s="270">
        <f>'8.02'!$G$44</f>
        <v>0</v>
      </c>
      <c r="F79" s="18">
        <f>'M-8.02'!$H$21</f>
        <v>180</v>
      </c>
      <c r="G79" s="279">
        <f>$F$79*$E$79</f>
        <v>0</v>
      </c>
    </row>
    <row r="80" spans="2:7" ht="38.25" x14ac:dyDescent="0.25">
      <c r="B80" s="22" t="str">
        <f>'8.03'!$C$9</f>
        <v>8.03</v>
      </c>
      <c r="C80" s="291" t="str">
        <f>'8.03'!$C$10</f>
        <v xml:space="preserve">INSTALACIÓN DE MURO EN BOARD ST 12MM UNA CARA, INCLUYE ESTRUCTURA, INSTALACIÓN LAMINAS, MASILLA Y PINTURA 3 MANOS VINILO TIPO 1. </v>
      </c>
      <c r="D80" s="17" t="str">
        <f>'8.03'!$C$11</f>
        <v>M2</v>
      </c>
      <c r="E80" s="270">
        <f>'8.03'!$G$43</f>
        <v>0</v>
      </c>
      <c r="F80" s="18">
        <f>'M-8.03'!$H$18</f>
        <v>60</v>
      </c>
      <c r="G80" s="279">
        <f>$F$80*$E$80</f>
        <v>0</v>
      </c>
    </row>
    <row r="81" spans="2:7" ht="13.5" x14ac:dyDescent="0.25">
      <c r="B81" s="22" t="str">
        <f>'8.04'!$C$9</f>
        <v>8.04</v>
      </c>
      <c r="C81" s="291" t="str">
        <f>'8.04'!$C$10</f>
        <v>APLIQUE SOBRE PARED DEKOWALL MADECENTRO</v>
      </c>
      <c r="D81" s="17" t="str">
        <f>'8.04'!$C$11</f>
        <v>M2</v>
      </c>
      <c r="E81" s="270">
        <f>'8.04'!$G$40</f>
        <v>0</v>
      </c>
      <c r="F81" s="18">
        <f>'M-8.04'!$H$19</f>
        <v>60</v>
      </c>
      <c r="G81" s="279">
        <f>$F$81*$E$81</f>
        <v>0</v>
      </c>
    </row>
    <row r="82" spans="2:7" ht="13.5" x14ac:dyDescent="0.25">
      <c r="B82" s="17" t="str">
        <f>'8.05'!$C$9</f>
        <v>8.05</v>
      </c>
      <c r="C82" s="291" t="str">
        <f>'8.05'!$C$10</f>
        <v>CIELO RASO PLACA SUPERBOARD 6 MM INC PINTURA</v>
      </c>
      <c r="D82" s="17" t="str">
        <f>'8.05'!$C$11</f>
        <v>M2</v>
      </c>
      <c r="E82" s="270">
        <f>'8.05'!$G$60</f>
        <v>0</v>
      </c>
      <c r="F82" s="18">
        <f>'M-8.05'!$H$21</f>
        <v>125</v>
      </c>
      <c r="G82" s="279">
        <f>$F$82*$E$82</f>
        <v>0</v>
      </c>
    </row>
    <row r="83" spans="2:7" ht="14.25" thickBot="1" x14ac:dyDescent="0.3">
      <c r="B83" s="23" t="str">
        <f>'8.06'!$C$9</f>
        <v>8.06</v>
      </c>
      <c r="C83" s="292" t="str">
        <f>'8.06'!$C$10</f>
        <v>REPINTE GABINETE RED CONTRA INCENDIIOS COLOR ROJO</v>
      </c>
      <c r="D83" s="20" t="str">
        <f>'8.06'!$C$11</f>
        <v>UND</v>
      </c>
      <c r="E83" s="271">
        <f>'8.06'!$G$42</f>
        <v>0</v>
      </c>
      <c r="F83" s="21">
        <f>'M-8.06'!$H$19</f>
        <v>1</v>
      </c>
      <c r="G83" s="280">
        <f>$F$83*$E$83</f>
        <v>0</v>
      </c>
    </row>
    <row r="84" spans="2:7" ht="12.75" customHeight="1" thickBot="1" x14ac:dyDescent="0.3">
      <c r="B84" s="307" t="s">
        <v>26</v>
      </c>
      <c r="C84" s="308"/>
      <c r="D84" s="308"/>
      <c r="E84" s="308"/>
      <c r="F84" s="309"/>
      <c r="G84" s="278">
        <f>SUM($G$78:$G$83)</f>
        <v>0</v>
      </c>
    </row>
    <row r="85" spans="2:7" ht="12.75" customHeight="1" thickBot="1" x14ac:dyDescent="0.3">
      <c r="B85" s="304" t="s">
        <v>27</v>
      </c>
      <c r="C85" s="305"/>
      <c r="D85" s="305"/>
      <c r="E85" s="305"/>
      <c r="F85" s="305"/>
      <c r="G85" s="306"/>
    </row>
    <row r="86" spans="2:7" ht="12.75" customHeight="1" thickBot="1" x14ac:dyDescent="0.3">
      <c r="B86" s="15" t="s">
        <v>6</v>
      </c>
      <c r="C86" s="290" t="s">
        <v>7</v>
      </c>
      <c r="D86" s="16" t="s">
        <v>8</v>
      </c>
      <c r="E86" s="269" t="s">
        <v>9</v>
      </c>
      <c r="F86" s="16" t="s">
        <v>10</v>
      </c>
      <c r="G86" s="278" t="s">
        <v>11</v>
      </c>
    </row>
    <row r="87" spans="2:7" ht="25.5" x14ac:dyDescent="0.25">
      <c r="B87" s="22" t="str">
        <f>'9.01'!$C$9</f>
        <v>9.01</v>
      </c>
      <c r="C87" s="291" t="str">
        <f>'9.01'!$C$10</f>
        <v>SUMINISTRO E INSTALACIÓN VENTANA ALUMINIO CORRREDIZO, CON VIDRIO 4 MM. BLOQUE 13</v>
      </c>
      <c r="D87" s="17" t="str">
        <f>'9.01'!$C$11</f>
        <v>M2</v>
      </c>
      <c r="E87" s="270">
        <f>'9.01'!$G$38</f>
        <v>0</v>
      </c>
      <c r="F87" s="18">
        <f>'M-9.01'!$H$20</f>
        <v>60</v>
      </c>
      <c r="G87" s="279">
        <f>$F$87*$E$87</f>
        <v>0</v>
      </c>
    </row>
    <row r="88" spans="2:7" ht="13.5" x14ac:dyDescent="0.25">
      <c r="B88" s="22" t="str">
        <f>'9.02'!$C$9</f>
        <v>9.02</v>
      </c>
      <c r="C88" s="291" t="str">
        <f>'9.02'!$C$10</f>
        <v>SUMINISTRO E INSTALACION PUERTA P01 Y P02. BLOQUE 13</v>
      </c>
      <c r="D88" s="17" t="str">
        <f>'9.02'!$C$11</f>
        <v>M2</v>
      </c>
      <c r="E88" s="270">
        <f>'9.02'!$G$38</f>
        <v>0</v>
      </c>
      <c r="F88" s="18">
        <f>'M-9.02'!$H$21</f>
        <v>11.64</v>
      </c>
      <c r="G88" s="279">
        <f>$F$88*$E$88</f>
        <v>0</v>
      </c>
    </row>
    <row r="89" spans="2:7" ht="13.5" x14ac:dyDescent="0.25">
      <c r="B89" s="22" t="str">
        <f>'9.03'!$C$9</f>
        <v>9.03</v>
      </c>
      <c r="C89" s="291" t="str">
        <f>'9.03'!$C$10</f>
        <v>SUMINISTRO E INSTALACION PUERTA-VENTANA PV01 (1,80*2,30). BLOQUE 13</v>
      </c>
      <c r="D89" s="17" t="str">
        <f>'9.03'!$C$11</f>
        <v>M2</v>
      </c>
      <c r="E89" s="270">
        <f>'9.03'!$G$38</f>
        <v>0</v>
      </c>
      <c r="F89" s="18">
        <f>'M-9.03'!$H$20</f>
        <v>8.2799999999999994</v>
      </c>
      <c r="G89" s="279">
        <f>$F$89*$E$89</f>
        <v>0</v>
      </c>
    </row>
    <row r="90" spans="2:7" ht="14.25" thickBot="1" x14ac:dyDescent="0.3">
      <c r="B90" s="23" t="str">
        <f>'9.05'!$C$9</f>
        <v>9.05</v>
      </c>
      <c r="C90" s="292" t="str">
        <f>'9.05'!$C$10</f>
        <v>RETIRO DE PUERTAS BLOQUE 14</v>
      </c>
      <c r="D90" s="20" t="str">
        <f>'9.05'!$C$11</f>
        <v>UND</v>
      </c>
      <c r="E90" s="271">
        <f>'9.05'!$G$38</f>
        <v>0</v>
      </c>
      <c r="F90" s="21">
        <f>'M-9.05'!$H$20</f>
        <v>2</v>
      </c>
      <c r="G90" s="280">
        <f>$F$90*$E$90</f>
        <v>0</v>
      </c>
    </row>
    <row r="91" spans="2:7" ht="12.75" customHeight="1" thickBot="1" x14ac:dyDescent="0.3">
      <c r="B91" s="307" t="s">
        <v>28</v>
      </c>
      <c r="C91" s="308"/>
      <c r="D91" s="308"/>
      <c r="E91" s="308"/>
      <c r="F91" s="309"/>
      <c r="G91" s="278">
        <f>SUM($G$87:$G$90)</f>
        <v>0</v>
      </c>
    </row>
    <row r="92" spans="2:7" ht="12.75" customHeight="1" thickBot="1" x14ac:dyDescent="0.3">
      <c r="B92" s="304" t="s">
        <v>29</v>
      </c>
      <c r="C92" s="305"/>
      <c r="D92" s="305"/>
      <c r="E92" s="305"/>
      <c r="F92" s="305"/>
      <c r="G92" s="306"/>
    </row>
    <row r="93" spans="2:7" ht="12.75" customHeight="1" thickBot="1" x14ac:dyDescent="0.3">
      <c r="B93" s="15" t="s">
        <v>6</v>
      </c>
      <c r="C93" s="290" t="s">
        <v>7</v>
      </c>
      <c r="D93" s="16" t="s">
        <v>8</v>
      </c>
      <c r="E93" s="269" t="s">
        <v>9</v>
      </c>
      <c r="F93" s="16" t="s">
        <v>10</v>
      </c>
      <c r="G93" s="278" t="s">
        <v>11</v>
      </c>
    </row>
    <row r="94" spans="2:7" ht="13.5" x14ac:dyDescent="0.25">
      <c r="B94" s="23" t="str">
        <f>'10.01'!$C$9</f>
        <v>10.01</v>
      </c>
      <c r="C94" s="292" t="str">
        <f>'10.01'!$C$10</f>
        <v>DISEÑO ELECTRICO Y TELECOMUNICACIONES</v>
      </c>
      <c r="D94" s="20" t="str">
        <f>'10.01'!$C$11</f>
        <v>GB</v>
      </c>
      <c r="E94" s="271">
        <f>'10.01'!$G$38</f>
        <v>0</v>
      </c>
      <c r="F94" s="21">
        <f>'M-10.01'!$H$32</f>
        <v>1</v>
      </c>
      <c r="G94" s="280">
        <f>$F$94*$E$94</f>
        <v>0</v>
      </c>
    </row>
    <row r="95" spans="2:7" ht="13.5" x14ac:dyDescent="0.25">
      <c r="B95" s="20" t="s">
        <v>494</v>
      </c>
      <c r="C95" s="294" t="s">
        <v>495</v>
      </c>
      <c r="D95" s="17" t="s">
        <v>169</v>
      </c>
      <c r="E95" s="271">
        <f>'10.01'!$G$38</f>
        <v>0</v>
      </c>
      <c r="F95" s="21">
        <v>1</v>
      </c>
      <c r="G95" s="280">
        <f>F95*E95</f>
        <v>0</v>
      </c>
    </row>
    <row r="96" spans="2:7" ht="13.5" x14ac:dyDescent="0.25">
      <c r="B96" s="17" t="s">
        <v>496</v>
      </c>
      <c r="C96" s="295" t="s">
        <v>497</v>
      </c>
      <c r="D96" s="20" t="s">
        <v>169</v>
      </c>
      <c r="E96" s="271">
        <f>'10.01'!$G$38</f>
        <v>0</v>
      </c>
      <c r="F96" s="21">
        <v>1</v>
      </c>
      <c r="G96" s="280">
        <f t="shared" ref="G96:G97" si="0">F96*E96</f>
        <v>0</v>
      </c>
    </row>
    <row r="97" spans="2:7" ht="14.25" thickBot="1" x14ac:dyDescent="0.3">
      <c r="B97" s="20" t="s">
        <v>498</v>
      </c>
      <c r="C97" s="295" t="s">
        <v>499</v>
      </c>
      <c r="D97" s="20" t="s">
        <v>169</v>
      </c>
      <c r="E97" s="271">
        <f>'10.01'!$G$38</f>
        <v>0</v>
      </c>
      <c r="F97" s="21">
        <v>1</v>
      </c>
      <c r="G97" s="280">
        <f t="shared" si="0"/>
        <v>0</v>
      </c>
    </row>
    <row r="98" spans="2:7" ht="14.25" thickBot="1" x14ac:dyDescent="0.3">
      <c r="B98" s="307" t="s">
        <v>30</v>
      </c>
      <c r="C98" s="308"/>
      <c r="D98" s="308"/>
      <c r="E98" s="308"/>
      <c r="F98" s="309"/>
      <c r="G98" s="278">
        <f>SUM($G$94:$G$97)</f>
        <v>0</v>
      </c>
    </row>
    <row r="99" spans="2:7" ht="15.75" customHeight="1" thickBot="1" x14ac:dyDescent="0.3">
      <c r="B99" s="304" t="s">
        <v>31</v>
      </c>
      <c r="C99" s="305"/>
      <c r="D99" s="305"/>
      <c r="E99" s="305"/>
      <c r="F99" s="305"/>
      <c r="G99" s="306"/>
    </row>
    <row r="100" spans="2:7" ht="14.25" thickBot="1" x14ac:dyDescent="0.3">
      <c r="B100" s="15" t="s">
        <v>6</v>
      </c>
      <c r="C100" s="290" t="s">
        <v>7</v>
      </c>
      <c r="D100" s="16" t="s">
        <v>8</v>
      </c>
      <c r="E100" s="269" t="s">
        <v>9</v>
      </c>
      <c r="F100" s="16" t="s">
        <v>10</v>
      </c>
      <c r="G100" s="278" t="s">
        <v>11</v>
      </c>
    </row>
    <row r="101" spans="2:7" ht="25.5" x14ac:dyDescent="0.25">
      <c r="B101" s="22" t="str">
        <f>'11.01'!$C$9</f>
        <v>11.01</v>
      </c>
      <c r="C101" s="291" t="str">
        <f>'11.01'!$C$10</f>
        <v>PISO EN ADOQUINES 20x10x6 CM COLOR AMARILLO, INCLUYE SUMINISTRO HASTA LA OBRA, INSTALACIÓN, SELLE CON ARENA Y TERMINADO</v>
      </c>
      <c r="D101" s="17" t="str">
        <f>'11.01'!$C$11</f>
        <v>M2</v>
      </c>
      <c r="E101" s="270">
        <f>'11.01'!$G$40</f>
        <v>0</v>
      </c>
      <c r="F101" s="18">
        <f>'M-11.01'!$H$20</f>
        <v>125</v>
      </c>
      <c r="G101" s="279">
        <f>$F$101*$E$101</f>
        <v>0</v>
      </c>
    </row>
    <row r="102" spans="2:7" ht="25.5" x14ac:dyDescent="0.25">
      <c r="B102" s="22" t="str">
        <f>'11.02'!$C$9</f>
        <v>11.02</v>
      </c>
      <c r="C102" s="291" t="str">
        <f>'11.02'!$C$10</f>
        <v>PISO EN ADOQUINES 20x10x6 CM COLOR ROJO, INCLUYE SUMINISTRO HASTA LA OBRA, INSTALACIÓN, SELLE CON ARENA Y TERMINADO</v>
      </c>
      <c r="D102" s="17" t="str">
        <f>'11.02'!$C$11</f>
        <v>M2</v>
      </c>
      <c r="E102" s="270">
        <f>'11.02'!$G$40</f>
        <v>0</v>
      </c>
      <c r="F102" s="18">
        <f>'M-11.02'!$H$19</f>
        <v>130</v>
      </c>
      <c r="G102" s="279">
        <f>$F$102*$E$102</f>
        <v>0</v>
      </c>
    </row>
    <row r="103" spans="2:7" ht="25.5" x14ac:dyDescent="0.25">
      <c r="B103" s="22" t="str">
        <f>'11.03'!$C$9</f>
        <v>11.03</v>
      </c>
      <c r="C103" s="291" t="str">
        <f>'11.03'!$C$10</f>
        <v>MORTERO DE PEGA PARA CAMA DE ADOQUINES, INCLUYE MATERIALES Y MANO DE OBRA. 4CM CON MORTERO 1:3</v>
      </c>
      <c r="D103" s="17" t="str">
        <f>'11.03'!$C$11</f>
        <v>M2</v>
      </c>
      <c r="E103" s="270">
        <f>'11.03'!$G$39</f>
        <v>0</v>
      </c>
      <c r="F103" s="18">
        <f>'M-11.03'!$H$19</f>
        <v>255</v>
      </c>
      <c r="G103" s="279">
        <f>$F$103*$E$103</f>
        <v>0</v>
      </c>
    </row>
    <row r="104" spans="2:7" ht="38.25" x14ac:dyDescent="0.25">
      <c r="B104" s="22" t="str">
        <f>'11.04'!$C$9</f>
        <v>11.04</v>
      </c>
      <c r="C104" s="291" t="str">
        <f>'11.04'!$C$10</f>
        <v>BORDILLO EN CONCRETO DE 15x25 FUNDIDO EN SITIO. INCLUYE MATERIALES PARA EL CONCRETO DE 3000 PSI, ACERO DE REFUERZO, 4 LINEAS DE 3/8" Y 4 FLEJES DE 3/8"</v>
      </c>
      <c r="D104" s="17" t="str">
        <f>'11.04'!$C$11</f>
        <v>ML</v>
      </c>
      <c r="E104" s="270">
        <f>'11.04'!$G$42</f>
        <v>0</v>
      </c>
      <c r="F104" s="18">
        <f>'M-11.04'!$H$19</f>
        <v>210</v>
      </c>
      <c r="G104" s="279">
        <f>$F$104*$E$104</f>
        <v>0</v>
      </c>
    </row>
    <row r="105" spans="2:7" ht="76.5" x14ac:dyDescent="0.25">
      <c r="B105" s="22" t="str">
        <f>'11.05'!$C$9</f>
        <v>11.05</v>
      </c>
      <c r="C105" s="291" t="str">
        <f>'11.05'!$C$10</f>
        <v>SUMINISTRO E INSTALACIÓN DE PISO EN GRANITO NATURAL PARA EXTERIOR, FORMATO Y COLOR SEGÚN DISEÑO, ACABADO FLAMEADO O FLAMEADO + CEPILLADO ANTIDESLIZANTE, INCLUYE MORTERO/ADHESIVO DE PEGA, NIVELACIÓN, ALINEACIÓN, CORTES, AJUSTES, EMBOQUILLADO DE JUNTAS, SELLADO CUANDO APLIQUE, MANO DE OBRA, HERRAMIENTA, EQUIPO, TRANSPORTE, DESPERDICIOS Y LIMPIEZA FINAL.</v>
      </c>
      <c r="D105" s="17" t="str">
        <f>'11.05'!$C$11</f>
        <v>M2</v>
      </c>
      <c r="E105" s="270">
        <f>'11.05'!$G$42</f>
        <v>0</v>
      </c>
      <c r="F105" s="18">
        <f>'M-11.05'!$H$19</f>
        <v>185</v>
      </c>
      <c r="G105" s="279">
        <f>$F$105*$E$105</f>
        <v>0</v>
      </c>
    </row>
    <row r="106" spans="2:7" ht="25.5" x14ac:dyDescent="0.25">
      <c r="B106" s="22" t="str">
        <f>'11.06'!$C$9</f>
        <v>11.06</v>
      </c>
      <c r="C106" s="291" t="str">
        <f>'11.06'!$C$10</f>
        <v>SUMINISTRO Y CONSTRUCCIÓN DE MURO DE CONTENCIÓN EN CONCRETO REFORZADO E = 35 CM</v>
      </c>
      <c r="D106" s="17" t="str">
        <f>'11.06'!$C$11</f>
        <v>M3</v>
      </c>
      <c r="E106" s="270">
        <f>'11.06'!$G$41</f>
        <v>0</v>
      </c>
      <c r="F106" s="18">
        <f>'M-11.06'!$H$19</f>
        <v>10.5</v>
      </c>
      <c r="G106" s="279">
        <f>$F$106*$E$106</f>
        <v>0</v>
      </c>
    </row>
    <row r="107" spans="2:7" ht="25.5" x14ac:dyDescent="0.25">
      <c r="B107" s="22" t="str">
        <f>'11.07'!$C$9</f>
        <v>11.07</v>
      </c>
      <c r="C107" s="291" t="str">
        <f>'11.07'!$C$10</f>
        <v>SUMINISTRO Y CONSTRUCCIÓN DE ESCALERA MONOLÍTICA FUNDIDA EN CONCRETO REFORZADO DE 3.000 PSI</v>
      </c>
      <c r="D107" s="17" t="str">
        <f>'11.07'!$C$11</f>
        <v>M3</v>
      </c>
      <c r="E107" s="270">
        <f>'11.07'!$G$41</f>
        <v>0</v>
      </c>
      <c r="F107" s="18">
        <f>'M-11.07'!$H$19</f>
        <v>2.52</v>
      </c>
      <c r="G107" s="279">
        <f>$F$107*$E$107</f>
        <v>0</v>
      </c>
    </row>
    <row r="108" spans="2:7" ht="38.25" x14ac:dyDescent="0.25">
      <c r="B108" s="22" t="str">
        <f>'11.08'!$C$9</f>
        <v>11.08</v>
      </c>
      <c r="C108" s="291" t="str">
        <f>'11.08'!$C$10</f>
        <v>ALCORQUE EN CONCRETO DE 50x15 FUNDIDO EN SITIO DE 3000PSI. INCLUYE MATERIALES PARA EL CONCRETO DE 3000 PSI, ACERO DE REFUERZO, 6 LINEAS DE 1/2" Y 4 FLEJES DE 3/8"</v>
      </c>
      <c r="D108" s="17" t="str">
        <f>'11.08'!$C$11</f>
        <v>ML</v>
      </c>
      <c r="E108" s="270">
        <f>'11.08'!$G$42</f>
        <v>0</v>
      </c>
      <c r="F108" s="18">
        <f>'M-11.08'!$H$19</f>
        <v>45</v>
      </c>
      <c r="G108" s="279">
        <f>$F$108*$E$108</f>
        <v>0</v>
      </c>
    </row>
    <row r="109" spans="2:7" ht="38.25" x14ac:dyDescent="0.25">
      <c r="B109" s="22" t="str">
        <f>'11.09'!$C$9</f>
        <v>11.09</v>
      </c>
      <c r="C109" s="291" t="str">
        <f>'11.09'!$C$10</f>
        <v>PISO EN DECK METALICO, INCLUYE SUMINISTRO HASTA LA OBRA, INSTALACIÓN DE ESTRUCTURA METALICA, ANCLAJES, DADOS DE CONCRETO, OTROS)</v>
      </c>
      <c r="D109" s="17" t="str">
        <f>'11.09'!$C$11</f>
        <v>M2</v>
      </c>
      <c r="E109" s="270">
        <f>'11.09'!$G$42</f>
        <v>0</v>
      </c>
      <c r="F109" s="18">
        <f>'M-11.09'!$H$19</f>
        <v>161.66999999999999</v>
      </c>
      <c r="G109" s="279">
        <f>$F$109*$E$109</f>
        <v>0</v>
      </c>
    </row>
    <row r="110" spans="2:7" ht="26.25" thickBot="1" x14ac:dyDescent="0.3">
      <c r="B110" s="23" t="str">
        <f>'11.11'!$C$9</f>
        <v>11.11</v>
      </c>
      <c r="C110" s="292" t="str">
        <f>'11.11'!$C$10</f>
        <v>BARANDA METALICA, INCLUYE SUMINISTRO HASTA LA OBRA, INSTALACIÓN DE ESTRUCTURA METALICA, ANCLAJES Y OTROS H = 1.00 MT.</v>
      </c>
      <c r="D110" s="20" t="str">
        <f>'11.11'!$C$11</f>
        <v>ML</v>
      </c>
      <c r="E110" s="271">
        <f>'11.11'!$G$43</f>
        <v>0</v>
      </c>
      <c r="F110" s="21">
        <f>'M-11.11'!$H$20</f>
        <v>20</v>
      </c>
      <c r="G110" s="280">
        <f>$F$110*$E$110</f>
        <v>0</v>
      </c>
    </row>
    <row r="111" spans="2:7" ht="12.75" customHeight="1" thickBot="1" x14ac:dyDescent="0.3">
      <c r="B111" s="307" t="s">
        <v>32</v>
      </c>
      <c r="C111" s="308"/>
      <c r="D111" s="308"/>
      <c r="E111" s="308"/>
      <c r="F111" s="309"/>
      <c r="G111" s="278">
        <f>SUM($G$101:$G$110)</f>
        <v>0</v>
      </c>
    </row>
    <row r="112" spans="2:7" ht="12.75" customHeight="1" thickBot="1" x14ac:dyDescent="0.3">
      <c r="B112" s="304" t="s">
        <v>33</v>
      </c>
      <c r="C112" s="305"/>
      <c r="D112" s="305"/>
      <c r="E112" s="305"/>
      <c r="F112" s="305"/>
      <c r="G112" s="306"/>
    </row>
    <row r="113" spans="2:7" ht="12.75" customHeight="1" thickBot="1" x14ac:dyDescent="0.3">
      <c r="B113" s="15" t="s">
        <v>6</v>
      </c>
      <c r="C113" s="290" t="s">
        <v>7</v>
      </c>
      <c r="D113" s="16" t="s">
        <v>8</v>
      </c>
      <c r="E113" s="269" t="s">
        <v>9</v>
      </c>
      <c r="F113" s="16" t="s">
        <v>10</v>
      </c>
      <c r="G113" s="278" t="s">
        <v>11</v>
      </c>
    </row>
    <row r="114" spans="2:7" ht="13.5" x14ac:dyDescent="0.25">
      <c r="B114" s="23" t="str">
        <f>'12.01'!$C$9</f>
        <v>12.01</v>
      </c>
      <c r="C114" s="292" t="str">
        <f>'12.01'!$C$10</f>
        <v>EMPRADIZACION CON CESPED TRENZA</v>
      </c>
      <c r="D114" s="20" t="str">
        <f>'12.01'!$C$11</f>
        <v>M2</v>
      </c>
      <c r="E114" s="271">
        <f>'12.01'!$G$39</f>
        <v>0</v>
      </c>
      <c r="F114" s="21">
        <f>'M-12.01'!$H$21</f>
        <v>200</v>
      </c>
      <c r="G114" s="280">
        <f>$F$114*$E$114</f>
        <v>0</v>
      </c>
    </row>
    <row r="115" spans="2:7" ht="13.5" x14ac:dyDescent="0.25">
      <c r="B115" s="20" t="s">
        <v>502</v>
      </c>
      <c r="C115" s="295" t="s">
        <v>500</v>
      </c>
      <c r="D115" s="20" t="s">
        <v>501</v>
      </c>
      <c r="E115" s="271">
        <f>'12.01'!$G$39</f>
        <v>0</v>
      </c>
      <c r="F115" s="21">
        <v>1</v>
      </c>
      <c r="G115" s="280">
        <f t="shared" ref="G115:G117" si="1">F115*E115</f>
        <v>0</v>
      </c>
    </row>
    <row r="116" spans="2:7" ht="13.5" x14ac:dyDescent="0.25">
      <c r="B116" s="20" t="s">
        <v>504</v>
      </c>
      <c r="C116" s="295" t="s">
        <v>503</v>
      </c>
      <c r="D116" s="20" t="s">
        <v>501</v>
      </c>
      <c r="E116" s="271">
        <f>'12.01'!$G$39</f>
        <v>0</v>
      </c>
      <c r="F116" s="21">
        <v>1</v>
      </c>
      <c r="G116" s="280">
        <f t="shared" si="1"/>
        <v>0</v>
      </c>
    </row>
    <row r="117" spans="2:7" ht="14.25" thickBot="1" x14ac:dyDescent="0.3">
      <c r="B117" s="20" t="s">
        <v>505</v>
      </c>
      <c r="C117" s="295" t="s">
        <v>506</v>
      </c>
      <c r="D117" s="20" t="s">
        <v>501</v>
      </c>
      <c r="E117" s="271">
        <f>'12.01'!$G$39</f>
        <v>0</v>
      </c>
      <c r="F117" s="21">
        <v>1</v>
      </c>
      <c r="G117" s="280">
        <f t="shared" si="1"/>
        <v>0</v>
      </c>
    </row>
    <row r="118" spans="2:7" ht="12.75" customHeight="1" thickBot="1" x14ac:dyDescent="0.3">
      <c r="B118" s="307" t="s">
        <v>34</v>
      </c>
      <c r="C118" s="308"/>
      <c r="D118" s="308"/>
      <c r="E118" s="308"/>
      <c r="F118" s="309"/>
      <c r="G118" s="278">
        <f>SUM($G$114:$G$117)</f>
        <v>0</v>
      </c>
    </row>
    <row r="119" spans="2:7" ht="12.75" customHeight="1" thickBot="1" x14ac:dyDescent="0.3">
      <c r="B119" s="310" t="s">
        <v>35</v>
      </c>
      <c r="C119" s="311"/>
      <c r="D119" s="311"/>
      <c r="E119" s="311"/>
      <c r="F119" s="312"/>
      <c r="G119" s="281">
        <f>$G$21+$G$31+$G$37+$G$48+$G$57+$G$69+$G$75+$G$84+$G$91+$G$98+$G$111+$G$118</f>
        <v>0</v>
      </c>
    </row>
    <row r="120" spans="2:7" ht="12.75" customHeight="1" x14ac:dyDescent="0.25">
      <c r="B120" s="303"/>
      <c r="C120" s="303"/>
      <c r="D120" s="303"/>
      <c r="E120" s="303"/>
      <c r="F120" s="303"/>
      <c r="G120" s="282"/>
    </row>
    <row r="121" spans="2:7" ht="12.75" customHeight="1" x14ac:dyDescent="0.25">
      <c r="B121" s="296" t="s">
        <v>36</v>
      </c>
      <c r="C121" s="297"/>
      <c r="D121" s="297"/>
      <c r="E121" s="297"/>
      <c r="F121" s="24">
        <v>0.15609999999999999</v>
      </c>
      <c r="G121" s="283">
        <f>F121*G119</f>
        <v>0</v>
      </c>
    </row>
    <row r="122" spans="2:7" ht="12.75" customHeight="1" x14ac:dyDescent="0.25">
      <c r="B122" s="296" t="s">
        <v>37</v>
      </c>
      <c r="C122" s="297"/>
      <c r="D122" s="297"/>
      <c r="E122" s="297"/>
      <c r="F122" s="25">
        <v>0</v>
      </c>
      <c r="G122" s="283">
        <f>F122*G119</f>
        <v>0</v>
      </c>
    </row>
    <row r="123" spans="2:7" ht="12.75" customHeight="1" x14ac:dyDescent="0.25">
      <c r="B123" s="296" t="s">
        <v>38</v>
      </c>
      <c r="C123" s="297"/>
      <c r="D123" s="297"/>
      <c r="E123" s="297"/>
      <c r="F123" s="25">
        <v>0.05</v>
      </c>
      <c r="G123" s="283">
        <f>F123*G119</f>
        <v>0</v>
      </c>
    </row>
    <row r="124" spans="2:7" ht="12.75" customHeight="1" thickBot="1" x14ac:dyDescent="0.3">
      <c r="B124" s="298" t="s">
        <v>39</v>
      </c>
      <c r="C124" s="299"/>
      <c r="D124" s="299"/>
      <c r="E124" s="299"/>
      <c r="F124" s="26">
        <v>0.19</v>
      </c>
      <c r="G124" s="284">
        <f>F124*G123</f>
        <v>0</v>
      </c>
    </row>
    <row r="125" spans="2:7" ht="12.75" customHeight="1" thickBot="1" x14ac:dyDescent="0.3">
      <c r="B125" s="27"/>
      <c r="C125" s="293"/>
      <c r="D125" s="27"/>
      <c r="E125" s="272"/>
      <c r="F125" s="27"/>
      <c r="G125" s="285"/>
    </row>
    <row r="126" spans="2:7" ht="12.75" customHeight="1" thickBot="1" x14ac:dyDescent="0.3">
      <c r="B126" s="300" t="s">
        <v>40</v>
      </c>
      <c r="C126" s="301"/>
      <c r="D126" s="301"/>
      <c r="E126" s="301"/>
      <c r="F126" s="302"/>
      <c r="G126" s="286">
        <f>G119+G124+G123+G122+G121</f>
        <v>0</v>
      </c>
    </row>
    <row r="127" spans="2:7" ht="12.75" customHeight="1" x14ac:dyDescent="0.25"/>
    <row r="128" spans="2:7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3.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</sheetData>
  <mergeCells count="41">
    <mergeCell ref="B21:F21"/>
    <mergeCell ref="B2:F2"/>
    <mergeCell ref="B3:G3"/>
    <mergeCell ref="B4:G4"/>
    <mergeCell ref="B5:G5"/>
    <mergeCell ref="B6:C6"/>
    <mergeCell ref="F6:G6"/>
    <mergeCell ref="B9:G9"/>
    <mergeCell ref="L9:M9"/>
    <mergeCell ref="B11:G11"/>
    <mergeCell ref="B12:G12"/>
    <mergeCell ref="B13:G13"/>
    <mergeCell ref="B75:F75"/>
    <mergeCell ref="B22:G22"/>
    <mergeCell ref="B31:F31"/>
    <mergeCell ref="B32:G32"/>
    <mergeCell ref="B37:F37"/>
    <mergeCell ref="B38:G38"/>
    <mergeCell ref="B48:F48"/>
    <mergeCell ref="B49:G49"/>
    <mergeCell ref="B57:F57"/>
    <mergeCell ref="B58:G58"/>
    <mergeCell ref="B69:F69"/>
    <mergeCell ref="B70:G70"/>
    <mergeCell ref="B120:F120"/>
    <mergeCell ref="B76:G76"/>
    <mergeCell ref="B84:F84"/>
    <mergeCell ref="B85:G85"/>
    <mergeCell ref="B91:F91"/>
    <mergeCell ref="B92:G92"/>
    <mergeCell ref="B98:F98"/>
    <mergeCell ref="B99:G99"/>
    <mergeCell ref="B111:F111"/>
    <mergeCell ref="B112:G112"/>
    <mergeCell ref="B118:F118"/>
    <mergeCell ref="B119:F119"/>
    <mergeCell ref="B121:E121"/>
    <mergeCell ref="B122:E122"/>
    <mergeCell ref="B123:E123"/>
    <mergeCell ref="B124:E124"/>
    <mergeCell ref="B126:F126"/>
  </mergeCells>
  <phoneticPr fontId="25" type="noConversion"/>
  <printOptions horizontalCentered="1"/>
  <pageMargins left="0.51181102362204722" right="0.51181102362204722" top="0.74803149606299213" bottom="0.78740157480314965" header="0" footer="0"/>
  <pageSetup scale="59" orientation="portrait" r:id="rId1"/>
  <headerFooter>
    <oddFooter>&amp;LCarrera 16 # 24-03 Barrio Olímpico - Popular 6701469 - 6701465 contactenos@idermeta.gov.co Villavicencio - Meta, Colombia&amp;CPagina &amp;P de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D2EB-9AE1-44BE-A677-950552F7076E}">
  <sheetPr codeName="Hoja14">
    <tabColor theme="5" tint="0.59999389629810485"/>
  </sheetPr>
  <dimension ref="A1:U108"/>
  <sheetViews>
    <sheetView zoomScale="70" zoomScaleNormal="70" workbookViewId="0">
      <selection activeCell="K32" sqref="K32"/>
    </sheetView>
  </sheetViews>
  <sheetFormatPr baseColWidth="10" defaultColWidth="11.42578125" defaultRowHeight="15" x14ac:dyDescent="0.25"/>
  <cols>
    <col min="1" max="1" width="2.42578125" customWidth="1"/>
    <col min="2" max="2" width="67.5703125" customWidth="1"/>
    <col min="3" max="3" width="5.5703125" customWidth="1"/>
    <col min="4" max="4" width="15.28515625" customWidth="1"/>
    <col min="6" max="6" width="17.42578125" bestFit="1" customWidth="1"/>
    <col min="7" max="7" width="38" customWidth="1"/>
    <col min="8" max="8" width="6" customWidth="1"/>
    <col min="9" max="9" width="16.7109375" bestFit="1" customWidth="1"/>
    <col min="10" max="10" width="12.42578125" customWidth="1"/>
    <col min="11" max="11" width="17.28515625" customWidth="1"/>
    <col min="12" max="12" width="59.140625" customWidth="1"/>
    <col min="13" max="13" width="5.5703125" bestFit="1" customWidth="1"/>
    <col min="14" max="14" width="15" bestFit="1" customWidth="1"/>
    <col min="16" max="16" width="18.5703125" customWidth="1"/>
    <col min="17" max="17" width="44.140625" customWidth="1"/>
    <col min="19" max="19" width="14.7109375" customWidth="1"/>
    <col min="21" max="21" width="18.42578125" customWidth="1"/>
  </cols>
  <sheetData>
    <row r="1" spans="1:21" ht="15.75" thickBot="1" x14ac:dyDescent="0.3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21" ht="72" customHeight="1" thickBot="1" x14ac:dyDescent="0.3">
      <c r="A2" s="2"/>
      <c r="B2" s="319"/>
      <c r="C2" s="320"/>
      <c r="D2" s="320"/>
      <c r="E2" s="320"/>
      <c r="F2" s="320"/>
      <c r="G2" s="320"/>
      <c r="H2" s="320"/>
      <c r="I2" s="29"/>
      <c r="J2" s="30"/>
    </row>
    <row r="3" spans="1:21" x14ac:dyDescent="0.25">
      <c r="A3" s="28"/>
      <c r="B3" s="332"/>
      <c r="C3" s="332"/>
      <c r="D3" s="333"/>
      <c r="E3" s="333"/>
      <c r="F3" s="333"/>
      <c r="G3" s="333"/>
      <c r="H3" s="333"/>
      <c r="I3" s="333"/>
      <c r="J3" s="31"/>
    </row>
    <row r="5" spans="1:21" ht="15.75" thickBot="1" x14ac:dyDescent="0.3"/>
    <row r="6" spans="1:21" ht="15.75" thickBot="1" x14ac:dyDescent="0.3">
      <c r="B6" s="334" t="s">
        <v>41</v>
      </c>
      <c r="C6" s="335"/>
      <c r="D6" s="335"/>
      <c r="E6" s="335"/>
      <c r="F6" s="336"/>
      <c r="G6" s="334" t="s">
        <v>42</v>
      </c>
      <c r="H6" s="335"/>
      <c r="I6" s="335"/>
      <c r="J6" s="335"/>
      <c r="K6" s="336"/>
      <c r="L6" s="334" t="s">
        <v>43</v>
      </c>
      <c r="M6" s="335"/>
      <c r="N6" s="335"/>
      <c r="O6" s="335"/>
      <c r="P6" s="336"/>
      <c r="Q6" s="334" t="s">
        <v>44</v>
      </c>
      <c r="R6" s="335"/>
      <c r="S6" s="335"/>
      <c r="T6" s="335"/>
      <c r="U6" s="336"/>
    </row>
    <row r="7" spans="1:21" ht="15.75" thickBot="1" x14ac:dyDescent="0.3">
      <c r="B7" s="32" t="s">
        <v>7</v>
      </c>
      <c r="C7" s="33" t="s">
        <v>8</v>
      </c>
      <c r="D7" s="33" t="s">
        <v>9</v>
      </c>
      <c r="E7" s="33" t="s">
        <v>10</v>
      </c>
      <c r="F7" s="34" t="s">
        <v>11</v>
      </c>
      <c r="G7" s="32" t="s">
        <v>7</v>
      </c>
      <c r="H7" s="33" t="s">
        <v>8</v>
      </c>
      <c r="I7" s="33" t="s">
        <v>9</v>
      </c>
      <c r="J7" s="33" t="s">
        <v>10</v>
      </c>
      <c r="K7" s="34" t="s">
        <v>11</v>
      </c>
      <c r="L7" s="32" t="s">
        <v>7</v>
      </c>
      <c r="M7" s="33" t="s">
        <v>8</v>
      </c>
      <c r="N7" s="33" t="s">
        <v>9</v>
      </c>
      <c r="O7" s="33" t="s">
        <v>10</v>
      </c>
      <c r="P7" s="34" t="s">
        <v>11</v>
      </c>
      <c r="Q7" s="32" t="s">
        <v>7</v>
      </c>
      <c r="R7" s="33" t="s">
        <v>8</v>
      </c>
      <c r="S7" s="33" t="s">
        <v>9</v>
      </c>
      <c r="T7" s="33" t="s">
        <v>10</v>
      </c>
      <c r="U7" s="34" t="s">
        <v>11</v>
      </c>
    </row>
    <row r="8" spans="1:21" x14ac:dyDescent="0.25">
      <c r="B8" s="35" t="str">
        <f>'1.03'!$C$15</f>
        <v xml:space="preserve">Cable de acero galvanizado 1/8" </v>
      </c>
      <c r="C8" s="35" t="str">
        <f>'1.03'!$D$15</f>
        <v>ML</v>
      </c>
      <c r="D8" s="36">
        <f>'1.03'!$E$15</f>
        <v>0</v>
      </c>
      <c r="E8" s="35">
        <f>('1.03'!$F$15*'M-1.03'!$H$22)</f>
        <v>37.800000000000004</v>
      </c>
      <c r="F8" s="36">
        <f>$D$8*$E$8</f>
        <v>0</v>
      </c>
      <c r="G8" s="35" t="str">
        <f>'1.01'!$C$21</f>
        <v>ALQUILER DE CONTENEDOR ESTÁNDAR DE 20 PIES</v>
      </c>
      <c r="H8" s="35" t="str">
        <f>'1.01'!$D$21</f>
        <v>MES</v>
      </c>
      <c r="I8" s="36">
        <f>'1.01'!$E$21</f>
        <v>0</v>
      </c>
      <c r="J8" s="35">
        <f>('1.01'!$F$21*'M-1.01'!$H$23)</f>
        <v>6</v>
      </c>
      <c r="K8" s="36">
        <f>$I$8*$J$8</f>
        <v>0</v>
      </c>
      <c r="L8" s="35" t="str">
        <f>'1.03'!$C$30</f>
        <v>Técnico Instalador  + Porfesional</v>
      </c>
      <c r="M8" s="35" t="str">
        <f>'1.03'!$D$30</f>
        <v>DIA</v>
      </c>
      <c r="N8" s="36">
        <f>'1.03'!$E$30</f>
        <v>0</v>
      </c>
      <c r="O8" s="35">
        <f>('1.03'!$F$30*'M-1.03'!$H$22)</f>
        <v>2.88</v>
      </c>
      <c r="P8" s="36">
        <f>$N$8*$O$8</f>
        <v>0</v>
      </c>
      <c r="Q8" s="35" t="str">
        <f>'2.01'!$C$34</f>
        <v>HERRAMIENTA Y EQUIPO MENOR</v>
      </c>
      <c r="R8" s="35" t="str">
        <f>'2.01'!$D$34</f>
        <v>%</v>
      </c>
      <c r="S8" s="36">
        <f>'2.01'!$E$34</f>
        <v>0</v>
      </c>
      <c r="T8" s="35">
        <f>('2.01'!$F$34*'M-2.01'!$H$23)+('2.02'!$F$33*'M-2.02'!$H$24)+('3.01'!$F$34*'M-3.01'!$H$31)+('3.02'!$F$34*'M-3.02'!$H$32)+('3.03'!$F$34*'M-3.03'!$H$27)</f>
        <v>119.55300000000001</v>
      </c>
      <c r="U8" s="36">
        <f>$S$8*$T$8</f>
        <v>0</v>
      </c>
    </row>
    <row r="9" spans="1:21" x14ac:dyDescent="0.25">
      <c r="B9" s="37" t="str">
        <f>'1.03'!$C$16</f>
        <v>Kit de anclajes extremos y tensor</v>
      </c>
      <c r="C9" s="37" t="str">
        <f>'1.03'!$D$16</f>
        <v>UND</v>
      </c>
      <c r="D9" s="38">
        <f>'1.03'!$E$16</f>
        <v>0</v>
      </c>
      <c r="E9" s="37">
        <f>('1.03'!$F$16*'M-1.03'!$H$22)</f>
        <v>1.08</v>
      </c>
      <c r="F9" s="38">
        <f>$D$9*$E$9</f>
        <v>0</v>
      </c>
      <c r="G9" s="37" t="str">
        <f>'1.02'!$C$21</f>
        <v>ALQUILER DE ANDAMIOS CERTIFICADOS PARA TRABAJO EN ALTURA</v>
      </c>
      <c r="H9" s="37" t="str">
        <f>'1.02'!$D$21</f>
        <v>MES</v>
      </c>
      <c r="I9" s="38">
        <f>'1.02'!$E$21</f>
        <v>0</v>
      </c>
      <c r="J9" s="37">
        <f>('1.02'!$F$21*'M-1.02'!$H$32)</f>
        <v>6</v>
      </c>
      <c r="K9" s="38">
        <f>$I$9*$J$9</f>
        <v>0</v>
      </c>
      <c r="L9" s="37" t="str">
        <f>'1.04'!$C$27</f>
        <v>AYUDANTE OBRA</v>
      </c>
      <c r="M9" s="37" t="str">
        <f>'1.04'!$D$27</f>
        <v>HR</v>
      </c>
      <c r="N9" s="38">
        <f>'1.04'!$E$27</f>
        <v>0</v>
      </c>
      <c r="O9" s="37">
        <f>('1.04'!$F$27*'M-1.04'!$H$22)+('2.01'!$F$28*'M-2.01'!$H$23)+('2.02'!$F$27*'M-2.02'!$H$24)+('2.03'!$F$27*'M-2.03'!$H$32)+('2.04'!$F$29*'M-2.04'!$H$22)+('2.05'!$F$28*'M-2.05'!$H$21)+('2.06'!$F$29*'M-2.06'!$H$22)+('2.07'!$F$28*'M-2.07'!$H$21)+('5.02'!$F$29*'M-5.02'!$H$22)+('6.01'!$F$27*'M-6.01'!$H$20)+('6.02'!$F$27*'M-6.02'!$H$20)+('6.10'!$F$30*'M-6.10'!$H$20)</f>
        <v>3478.8880000000004</v>
      </c>
      <c r="P9" s="38">
        <f>$N$9*$O$9</f>
        <v>0</v>
      </c>
      <c r="Q9" s="37" t="str">
        <f>'2.02'!$C$34</f>
        <v>VIAJE VOLQUETA A 25 KM</v>
      </c>
      <c r="R9" s="37" t="str">
        <f>'2.02'!$D$34</f>
        <v>M3/KM</v>
      </c>
      <c r="S9" s="38">
        <f>'2.02'!$E$34</f>
        <v>0</v>
      </c>
      <c r="T9" s="37">
        <f>('2.02'!$F$34*'M-2.02'!$H$24)</f>
        <v>2227.5</v>
      </c>
      <c r="U9" s="38">
        <f>$S$9*$T$9</f>
        <v>0</v>
      </c>
    </row>
    <row r="10" spans="1:21" x14ac:dyDescent="0.25">
      <c r="B10" s="37" t="str">
        <f>'1.03'!$C$17</f>
        <v>Absorbedor de energía</v>
      </c>
      <c r="C10" s="37" t="str">
        <f>'1.03'!$D$17</f>
        <v>UND</v>
      </c>
      <c r="D10" s="38">
        <f>'1.03'!$E$17</f>
        <v>0</v>
      </c>
      <c r="E10" s="37">
        <f>('1.03'!$F$17*'M-1.03'!$H$22)</f>
        <v>1.08</v>
      </c>
      <c r="F10" s="38">
        <f>$D$10*$E$10</f>
        <v>0</v>
      </c>
      <c r="G10" s="37" t="str">
        <f>'1.02'!$C$22</f>
        <v>EQUIPO PARA TRABAJO EN ALTURA</v>
      </c>
      <c r="H10" s="37" t="str">
        <f>'1.02'!$D$22</f>
        <v>MES</v>
      </c>
      <c r="I10" s="38">
        <f>'1.02'!$E$22</f>
        <v>0</v>
      </c>
      <c r="J10" s="37">
        <f>('1.02'!$F$22*'M-1.02'!$H$32)</f>
        <v>6</v>
      </c>
      <c r="K10" s="38">
        <f>$I$10*$J$10</f>
        <v>0</v>
      </c>
      <c r="L10" s="37" t="str">
        <f>'1.05'!$C$32</f>
        <v>CUADRILLA DE CONSTRUCCIÓN TIPO 1 (1 OFICIAL + 1 AYUDANTE)</v>
      </c>
      <c r="M10" s="37" t="str">
        <f>'1.05'!$D$32</f>
        <v>HC</v>
      </c>
      <c r="N10" s="38">
        <f>'1.05'!$E$32</f>
        <v>0</v>
      </c>
      <c r="O10" s="37">
        <f>('1.05'!$F$32*'M-1.05'!$H$22)+('1.06'!$F$31*'M-1.06'!$H$25)+('3.01'!$F$28*'M-3.01'!$H$31)+('3.02'!$F$28*'M-3.02'!$H$32)+('3.03'!$F$28*'M-3.03'!$H$27)+('4.05'!$F$29*'M-4.05'!$H$25)+('4.07'!$F$29*'M-4.07'!$H$23)+('5.01'!$F$30*'M-5.01'!$H$27)+('5.04'!$F$30*'M-5.04'!$H$21)+('6.03'!$F$28*'M-6.03'!$H$22)+('6.04'!$F$28*'M-6.04'!$H$22)+('6.06'!$F$30*'M-6.06'!$H$21)+('7.01'!$F$28*'M-7.01'!$H$19)+('7.02'!$F$28*'M-7.02'!$H$19)+('9.01'!$F$27*'M-9.01'!$H$20)+('9.02'!$F$27*'M-9.02'!$H$21)+('9.03'!$F$27*'M-9.03'!$H$20)+('9.05'!$F$27*'M-9.05'!$H$20)+('11.01'!$F$29*'M-11.01'!$H$20)+('11.02'!$F$29*'M-11.02'!$H$19)+('11.03'!$F$28*'M-11.03'!$H$19)+('12.01'!$F$28*'M-12.01'!$H$21)</f>
        <v>3425.7904999999996</v>
      </c>
      <c r="P10" s="38">
        <f>$N$10*$O$10</f>
        <v>0</v>
      </c>
      <c r="Q10" s="331" t="s">
        <v>45</v>
      </c>
      <c r="R10" s="331"/>
      <c r="S10" s="331"/>
      <c r="T10" s="331"/>
      <c r="U10" s="39">
        <f>SUM($U$8:$U$9)</f>
        <v>0</v>
      </c>
    </row>
    <row r="11" spans="1:21" x14ac:dyDescent="0.25">
      <c r="B11" s="37" t="str">
        <f>'1.03'!$C$18</f>
        <v>Sistema de anclaje a cubierta (bases, pernos)</v>
      </c>
      <c r="C11" s="37" t="str">
        <f>'1.03'!$D$18</f>
        <v>UND</v>
      </c>
      <c r="D11" s="38">
        <f>'1.03'!$E$18</f>
        <v>0</v>
      </c>
      <c r="E11" s="37">
        <f>('1.03'!$F$18*'M-1.03'!$H$22)</f>
        <v>1.08</v>
      </c>
      <c r="F11" s="38">
        <f>$D$11*$E$11</f>
        <v>0</v>
      </c>
      <c r="G11" s="37" t="str">
        <f>'1.05'!$C$26</f>
        <v>EQUIPO DE TOPOGRAFIA CALIBRADO</v>
      </c>
      <c r="H11" s="37" t="str">
        <f>'1.05'!$D$26</f>
        <v>GB</v>
      </c>
      <c r="I11" s="38">
        <f>'1.05'!$E$26</f>
        <v>0</v>
      </c>
      <c r="J11" s="37">
        <f>('1.05'!$F$26*'M-1.05'!$H$22)</f>
        <v>34.476599999999998</v>
      </c>
      <c r="K11" s="38">
        <f>$I$11*$J$11</f>
        <v>0</v>
      </c>
      <c r="L11" s="37" t="str">
        <f>'1.05'!$C$33</f>
        <v>M.O. TOPOGRAFIA 1 CADENERO + 1 TOPOG.</v>
      </c>
      <c r="M11" s="37" t="str">
        <f>'1.05'!$D$33</f>
        <v>DIA</v>
      </c>
      <c r="N11" s="38">
        <f>'1.05'!$E$33</f>
        <v>0</v>
      </c>
      <c r="O11" s="37">
        <f>('1.05'!$F$33*'M-1.05'!$H$22)</f>
        <v>34.476599999999998</v>
      </c>
      <c r="P11" s="38">
        <f>$N$11*$O$11</f>
        <v>0</v>
      </c>
    </row>
    <row r="12" spans="1:21" x14ac:dyDescent="0.25">
      <c r="B12" s="37" t="str">
        <f>'1.05'!$C$15</f>
        <v>LISTON OTOBO 2" X 2" X 300 CM</v>
      </c>
      <c r="C12" s="37" t="str">
        <f>'1.05'!$D$15</f>
        <v>UND</v>
      </c>
      <c r="D12" s="38">
        <f>'1.05'!$E$15</f>
        <v>0</v>
      </c>
      <c r="E12" s="37">
        <f>('1.05'!$F$15*'M-1.05'!$H$22)</f>
        <v>51.714899999999993</v>
      </c>
      <c r="F12" s="38">
        <f>$D$12*$E$12</f>
        <v>0</v>
      </c>
      <c r="G12" s="37" t="str">
        <f>'2.01'!$C$21</f>
        <v>MARTILLO DEMOLEDOR ELÉCTRICO</v>
      </c>
      <c r="H12" s="37" t="str">
        <f>'2.01'!$D$21</f>
        <v>DIA</v>
      </c>
      <c r="I12" s="38">
        <f>'2.01'!$E$21</f>
        <v>0</v>
      </c>
      <c r="J12" s="37">
        <f>('2.01'!$F$21*'M-2.01'!$H$23)+('2.07'!$F$22*'M-2.07'!$H$21)</f>
        <v>161.5</v>
      </c>
      <c r="K12" s="38">
        <f>$I$12*$J$12</f>
        <v>0</v>
      </c>
      <c r="L12" s="37" t="str">
        <f>'4.01'!$C$27</f>
        <v>CUADRILLA PINTURA TIPO 1 (1 OFICIAL PINTOR + 1 AYUDANTES PINTOR)</v>
      </c>
      <c r="M12" s="37" t="str">
        <f>'4.01'!$D$27</f>
        <v>HC</v>
      </c>
      <c r="N12" s="38">
        <f>'4.01'!$E$27</f>
        <v>0</v>
      </c>
      <c r="O12" s="37">
        <f>('4.01'!$F$27*'M-4.01'!$H$22)+('4.02'!$F$27*'M-4.02'!$H$27)+('4.03'!$F$28*'M-4.03'!$H$22)+('4.04'!$F$28*'M-4.04'!$H$27)+('4.06'!$F$28*'M-4.06'!$H$24)+('5.02'!$F$28*'M-5.02'!$H$22)+('5.06'!$F$29*'M-5.06'!$H$19)+('7.03'!$F$28*'M-7.03'!$H$19)+('8.01'!$F$28*'M-8.01'!$H$19)+('8.02'!$F$33*'M-8.02'!$H$21)+('8.03'!$F$32*'M-8.03'!$H$18)+('8.05'!$F$50*'M-8.05'!$H$21)+('8.06'!$F$31*'M-8.06'!$H$19)</f>
        <v>3744.14</v>
      </c>
      <c r="P12" s="38">
        <f>$N$12*$O$12</f>
        <v>0</v>
      </c>
    </row>
    <row r="13" spans="1:21" x14ac:dyDescent="0.25">
      <c r="B13" s="37" t="str">
        <f>'1.05'!$C$16</f>
        <v>PUNTILLA CON CABEZA 2"</v>
      </c>
      <c r="C13" s="37" t="str">
        <f>'1.05'!$D$16</f>
        <v>LB</v>
      </c>
      <c r="D13" s="38">
        <f>'1.05'!$E$16</f>
        <v>0</v>
      </c>
      <c r="E13" s="37">
        <f>('1.05'!$F$16*'M-1.05'!$H$22)</f>
        <v>17.238299999999999</v>
      </c>
      <c r="F13" s="38">
        <f>$D$13*$E$13</f>
        <v>0</v>
      </c>
      <c r="G13" s="37" t="str">
        <f>'2.04'!$C$23</f>
        <v>EQUIPO DE OXICORTE Y SOLDADURA</v>
      </c>
      <c r="H13" s="37" t="str">
        <f>'2.04'!$D$23</f>
        <v>HR</v>
      </c>
      <c r="I13" s="38">
        <f>'2.04'!$E$23</f>
        <v>0</v>
      </c>
      <c r="J13" s="37">
        <f>('2.04'!$F$23*'M-2.04'!$H$22)</f>
        <v>24</v>
      </c>
      <c r="K13" s="38">
        <f>$I$13*$J$13</f>
        <v>0</v>
      </c>
      <c r="L13" s="37" t="str">
        <f>'5.03'!$C$28</f>
        <v>CUADRILLA DE CONSTRUCCIÓN TIPO 4 (1 OFICIAL + 4 AYUDANTES)</v>
      </c>
      <c r="M13" s="37" t="str">
        <f>'5.03'!$D$28</f>
        <v>HC</v>
      </c>
      <c r="N13" s="38">
        <f>'5.03'!$E$28</f>
        <v>0</v>
      </c>
      <c r="O13" s="37">
        <f>('5.03'!$F$28*'M-5.03'!$H$21)+('6.13'!$F$37*'M-6.13'!$H$19)+('11.06'!$F$30*'M-11.06'!$H$19)+('11.07'!$F$30*'M-11.07'!$H$19)+('11.09'!$F$30*'M-11.09'!$H$19)+('11.11'!$F$31*'M-11.11'!$H$20)</f>
        <v>345.91050000000001</v>
      </c>
      <c r="P13" s="38">
        <f>$N$13*$O$13</f>
        <v>0</v>
      </c>
    </row>
    <row r="14" spans="1:21" x14ac:dyDescent="0.25">
      <c r="B14" s="37" t="str">
        <f>'1.05'!$C$17</f>
        <v>PIOLA GRUESA 50 METROS</v>
      </c>
      <c r="C14" s="37" t="str">
        <f>'1.05'!$D$17</f>
        <v>ROLLO</v>
      </c>
      <c r="D14" s="38">
        <f>'1.05'!$E$17</f>
        <v>0</v>
      </c>
      <c r="E14" s="37">
        <f>('1.05'!$F$17*'M-1.05'!$H$22)</f>
        <v>17.238299999999999</v>
      </c>
      <c r="F14" s="38">
        <f>$D$14*$E$14</f>
        <v>0</v>
      </c>
      <c r="G14" s="37" t="str">
        <f>'2.06'!$C$23</f>
        <v>EQUIPO DE COMPACTACIÓN TIPO RANA O SALTARIN</v>
      </c>
      <c r="H14" s="37" t="str">
        <f>'2.06'!$D$23</f>
        <v>HR</v>
      </c>
      <c r="I14" s="38">
        <f>'2.06'!$E$23</f>
        <v>0</v>
      </c>
      <c r="J14" s="37">
        <f>('2.06'!$F$23*'M-2.06'!$H$22)</f>
        <v>17.605</v>
      </c>
      <c r="K14" s="38">
        <f>$I$14*$J$14</f>
        <v>0</v>
      </c>
      <c r="L14" s="37" t="str">
        <f>'5.05'!$C$30</f>
        <v>M.O. HIDROSANIT. 2 AYUDANTES + 1 OFICIAL</v>
      </c>
      <c r="M14" s="37" t="str">
        <f>'5.05'!$D$30</f>
        <v>HR</v>
      </c>
      <c r="N14" s="38">
        <f>'5.05'!$E$30</f>
        <v>0</v>
      </c>
      <c r="O14" s="37">
        <f>('5.05'!$F$30*'M-5.05'!$H$21)</f>
        <v>0.8</v>
      </c>
      <c r="P14" s="38">
        <f>$N$14*$O$14</f>
        <v>0</v>
      </c>
    </row>
    <row r="15" spans="1:21" x14ac:dyDescent="0.25">
      <c r="B15" s="37" t="str">
        <f>'1.05'!$C$18</f>
        <v>PINTURA EN ACEITE</v>
      </c>
      <c r="C15" s="37" t="str">
        <f>'1.05'!$D$18</f>
        <v>GL</v>
      </c>
      <c r="D15" s="38">
        <f>'1.05'!$E$18</f>
        <v>0</v>
      </c>
      <c r="E15" s="37">
        <f>('1.05'!$F$18*'M-1.05'!$H$22)+('5.06'!$F$15*'M-5.06'!$H$19)</f>
        <v>4.4476599999999999</v>
      </c>
      <c r="F15" s="38">
        <f>$D$15*$E$15</f>
        <v>0</v>
      </c>
      <c r="G15" s="37" t="str">
        <f>'4.03'!$C$22</f>
        <v>PULIDORA CON DISCO DE CORTE</v>
      </c>
      <c r="H15" s="37" t="str">
        <f>'4.03'!$D$22</f>
        <v>DIA</v>
      </c>
      <c r="I15" s="38">
        <f>'4.03'!$E$22</f>
        <v>0</v>
      </c>
      <c r="J15" s="37">
        <f>('4.03'!$F$22*'M-4.03'!$H$22)</f>
        <v>12.6</v>
      </c>
      <c r="K15" s="38">
        <f>$I$15*$J$15</f>
        <v>0</v>
      </c>
      <c r="L15" s="37" t="str">
        <f>'6.11'!$C$35</f>
        <v>CUADRILLA SOLDADURA</v>
      </c>
      <c r="M15" s="37" t="str">
        <f>'6.11'!$D$35</f>
        <v>HR</v>
      </c>
      <c r="N15" s="38">
        <f>'6.11'!$E$35</f>
        <v>0</v>
      </c>
      <c r="O15" s="37">
        <f>('6.11'!$F$35*'M-6.11'!$H$20)+('6.12'!$F$35*'M-6.12'!$H$21)+('11.09'!$F$31*'M-11.09'!$H$19)+('11.11'!$F$32*'M-11.11'!$H$20)</f>
        <v>2766.68</v>
      </c>
      <c r="P15" s="38">
        <f>$N$15*$O$15</f>
        <v>0</v>
      </c>
    </row>
    <row r="16" spans="1:21" x14ac:dyDescent="0.25">
      <c r="B16" s="37" t="str">
        <f>'1.06'!$C$15</f>
        <v>GUADUA [TACO] 2.50-3M</v>
      </c>
      <c r="C16" s="37" t="str">
        <f>'1.06'!$D$15</f>
        <v>UND</v>
      </c>
      <c r="D16" s="38">
        <f>'1.06'!$E$15</f>
        <v>0</v>
      </c>
      <c r="E16" s="37">
        <f>('1.06'!$F$15*'M-1.06'!$H$25)</f>
        <v>63</v>
      </c>
      <c r="F16" s="38">
        <f>$D$16*$E$16</f>
        <v>0</v>
      </c>
      <c r="G16" s="37" t="str">
        <f>'4.06'!$C$22</f>
        <v>HIDROLAVADORA CHORRO PRESION-AUTONOMA</v>
      </c>
      <c r="H16" s="37" t="str">
        <f>'4.06'!$D$22</f>
        <v>DIA</v>
      </c>
      <c r="I16" s="38">
        <f>'4.06'!$E$22</f>
        <v>0</v>
      </c>
      <c r="J16" s="37">
        <f>('4.06'!$F$22*'M-4.06'!$H$24)+('5.04'!$F$24*'M-5.04'!$H$21)</f>
        <v>2.71706</v>
      </c>
      <c r="K16" s="38">
        <f>$I$16*$J$16</f>
        <v>0</v>
      </c>
      <c r="L16" s="37" t="str">
        <f>'6.11'!$C$36</f>
        <v>CUADRILLA PINTURA</v>
      </c>
      <c r="M16" s="37" t="str">
        <f>'6.11'!$D$36</f>
        <v>HR</v>
      </c>
      <c r="N16" s="38">
        <f>'6.11'!$E$36</f>
        <v>0</v>
      </c>
      <c r="O16" s="37">
        <f>('6.11'!$F$36*'M-6.11'!$H$20)+('6.12'!$F$36*'M-6.12'!$H$21)</f>
        <v>105</v>
      </c>
      <c r="P16" s="38">
        <f>$N$16*$O$16</f>
        <v>0</v>
      </c>
    </row>
    <row r="17" spans="2:16" x14ac:dyDescent="0.25">
      <c r="B17" s="37" t="str">
        <f>'1.06'!$C$16</f>
        <v>PUNTILLA CON CABEZA 2"</v>
      </c>
      <c r="C17" s="37">
        <f>'1.06'!$D$16</f>
        <v>0</v>
      </c>
      <c r="D17" s="38">
        <f>'1.06'!$E$16</f>
        <v>0</v>
      </c>
      <c r="E17" s="37">
        <f>('1.06'!$F$16*'M-1.06'!$H$25)</f>
        <v>42</v>
      </c>
      <c r="F17" s="38">
        <f>$D$17*$E$17</f>
        <v>0</v>
      </c>
      <c r="G17" s="37" t="str">
        <f>'4.08'!$C$22</f>
        <v>HERRAMIENTA Y EQUIPO MENOR</v>
      </c>
      <c r="H17" s="37" t="str">
        <f>'4.08'!$D$22</f>
        <v>%</v>
      </c>
      <c r="I17" s="38">
        <f>'4.08'!$E$22</f>
        <v>0</v>
      </c>
      <c r="J17" s="37">
        <f>('4.08'!$F$22*'M-4.08'!$H$22)</f>
        <v>1.08</v>
      </c>
      <c r="K17" s="38">
        <f>$I$17*$J$17</f>
        <v>0</v>
      </c>
      <c r="L17" s="37" t="str">
        <f>'8.02'!$C$32</f>
        <v>CUADRILLA DRY WALL TIPO 1 (1 OFICIAL DRYWALL + 1 AYUDANTES DRYWALL)</v>
      </c>
      <c r="M17" s="37" t="str">
        <f>'8.02'!$D$32</f>
        <v>HC</v>
      </c>
      <c r="N17" s="38">
        <f>'8.02'!$E$32</f>
        <v>0</v>
      </c>
      <c r="O17" s="37">
        <f>('8.02'!$F$32*'M-8.02'!$H$21)+('8.03'!$F$31*'M-8.03'!$H$18)+('8.04'!$F$29*'M-8.04'!$H$19)+('8.05'!$F$49*'M-8.05'!$H$21)</f>
        <v>536.5</v>
      </c>
      <c r="P17" s="38">
        <f>$N$17*$O$17</f>
        <v>0</v>
      </c>
    </row>
    <row r="18" spans="2:16" x14ac:dyDescent="0.25">
      <c r="B18" s="37" t="str">
        <f>'1.06'!$C$17</f>
        <v>ALAMBRE GALVANIZADO CALIBRE 18</v>
      </c>
      <c r="C18" s="37">
        <f>'1.06'!$D$17</f>
        <v>0</v>
      </c>
      <c r="D18" s="38">
        <f>'1.06'!$E$17</f>
        <v>0</v>
      </c>
      <c r="E18" s="37">
        <f>('1.06'!$F$17*'M-1.06'!$H$25)</f>
        <v>63</v>
      </c>
      <c r="F18" s="38">
        <f>$D$18*$E$18</f>
        <v>0</v>
      </c>
      <c r="G18" s="37" t="str">
        <f>'5.06'!$C$23</f>
        <v>COMPRESOR Y PISTOLA</v>
      </c>
      <c r="H18" s="37" t="str">
        <f>'5.06'!$D$23</f>
        <v>DIA</v>
      </c>
      <c r="I18" s="38">
        <f>'5.06'!$E$23</f>
        <v>0</v>
      </c>
      <c r="J18" s="37">
        <f>('5.06'!$F$23*'M-5.06'!$H$19)</f>
        <v>1</v>
      </c>
      <c r="K18" s="38">
        <f>$I$18*$J$18</f>
        <v>0</v>
      </c>
      <c r="L18" s="37" t="str">
        <f>'11.04'!$C$31</f>
        <v>CUADRILLA DE CONSTRUCCIÓN TIPO 3 (1 OFICIAL + 3 AYUDANTES)</v>
      </c>
      <c r="M18" s="37" t="str">
        <f>'11.04'!$D$31</f>
        <v>HC</v>
      </c>
      <c r="N18" s="38">
        <f>'11.04'!$E$31</f>
        <v>0</v>
      </c>
      <c r="O18" s="37">
        <f>('11.04'!$F$31*'M-11.04'!$H$19)+('11.05'!$F$31*'M-11.05'!$H$19)+('11.08'!$F$31*'M-11.08'!$H$19)</f>
        <v>457.5</v>
      </c>
      <c r="P18" s="38">
        <f>$N$18*$O$18</f>
        <v>0</v>
      </c>
    </row>
    <row r="19" spans="2:16" x14ac:dyDescent="0.25">
      <c r="B19" s="37" t="str">
        <f>'1.06'!$C$18</f>
        <v>MALLA FIBRA TEJIDA H=2.10M</v>
      </c>
      <c r="C19" s="37">
        <f>'1.06'!$D$18</f>
        <v>0</v>
      </c>
      <c r="D19" s="38">
        <f>'1.06'!$E$18</f>
        <v>0</v>
      </c>
      <c r="E19" s="37">
        <f>('1.06'!$F$18*'M-1.06'!$H$25)</f>
        <v>336</v>
      </c>
      <c r="F19" s="38">
        <f>$D$19*$E$19</f>
        <v>0</v>
      </c>
      <c r="G19" s="37" t="str">
        <f>'6.06'!$C$23</f>
        <v>FORMALETA</v>
      </c>
      <c r="H19" s="37" t="str">
        <f>'6.06'!$D$23</f>
        <v>UND</v>
      </c>
      <c r="I19" s="38">
        <f>'6.06'!$E$23</f>
        <v>0</v>
      </c>
      <c r="J19" s="37">
        <f>('6.06'!$F$23*'M-6.06'!$H$21)+('11.06'!$F$22*'M-11.06'!$H$19)+('11.07'!$F$22*'M-11.07'!$H$19)+('11.09'!$F$23*'M-11.09'!$H$19)+('11.11'!$F$24*'M-11.11'!$H$20)</f>
        <v>337.08</v>
      </c>
      <c r="K19" s="38">
        <f>$I$19*$J$19</f>
        <v>0</v>
      </c>
      <c r="L19" s="331" t="s">
        <v>46</v>
      </c>
      <c r="M19" s="331"/>
      <c r="N19" s="331"/>
      <c r="O19" s="331"/>
      <c r="P19" s="39">
        <f>SUM($P$8:$P$18)</f>
        <v>0</v>
      </c>
    </row>
    <row r="20" spans="2:16" x14ac:dyDescent="0.25">
      <c r="B20" s="37" t="str">
        <f>'2.02'!$C$15</f>
        <v>REMISIÓN O BOLETA CERTIFICADO DEL BOTADERO</v>
      </c>
      <c r="C20" s="37" t="str">
        <f>'2.02'!$D$15</f>
        <v>M3</v>
      </c>
      <c r="D20" s="38">
        <f>'2.02'!$E$15</f>
        <v>0</v>
      </c>
      <c r="E20" s="37">
        <f>('2.02'!$F$15*'M-2.02'!$H$24)</f>
        <v>89.1</v>
      </c>
      <c r="F20" s="38">
        <f>$D$20*$E$20</f>
        <v>0</v>
      </c>
      <c r="G20" s="37" t="str">
        <f>'6.06'!$C$24</f>
        <v>VIBRADOR ELECTRICO</v>
      </c>
      <c r="H20" s="37" t="str">
        <f>'6.06'!$D$24</f>
        <v>DIA</v>
      </c>
      <c r="I20" s="38">
        <f>'6.06'!$E$24</f>
        <v>0</v>
      </c>
      <c r="J20" s="37">
        <f>('6.06'!$F$24*'M-6.06'!$H$21)</f>
        <v>0.86399999999999988</v>
      </c>
      <c r="K20" s="38">
        <f>$I$20*$J$20</f>
        <v>0</v>
      </c>
    </row>
    <row r="21" spans="2:16" x14ac:dyDescent="0.25">
      <c r="B21" s="37" t="str">
        <f>'2.06'!$C$15</f>
        <v>ROCAMUERTA</v>
      </c>
      <c r="C21" s="37" t="str">
        <f>'2.06'!$D$15</f>
        <v>M3</v>
      </c>
      <c r="D21" s="38">
        <f>'2.06'!$E$15</f>
        <v>0</v>
      </c>
      <c r="E21" s="37">
        <f>('2.06'!$F$15*'M-2.06'!$H$22)</f>
        <v>45.773000000000003</v>
      </c>
      <c r="F21" s="38">
        <f>$D$21*$E$21</f>
        <v>0</v>
      </c>
      <c r="G21" s="37" t="str">
        <f>'6.11'!$C$26</f>
        <v>EQUIPO DE SOLDADURA</v>
      </c>
      <c r="H21" s="37" t="str">
        <f>'6.11'!$D$26</f>
        <v>DIA</v>
      </c>
      <c r="I21" s="38">
        <f>'6.11'!$E$26</f>
        <v>0</v>
      </c>
      <c r="J21" s="37">
        <f>('6.11'!$F$26*'M-6.11'!$H$20)+('6.12'!$F$26*'M-6.12'!$H$21)</f>
        <v>42</v>
      </c>
      <c r="K21" s="38">
        <f>$I$21*$J$21</f>
        <v>0</v>
      </c>
    </row>
    <row r="22" spans="2:16" x14ac:dyDescent="0.25">
      <c r="B22" s="37" t="str">
        <f>'3.01'!$C$15</f>
        <v>CEMENTO</v>
      </c>
      <c r="C22" s="37" t="str">
        <f>'3.01'!$D$15</f>
        <v>KG</v>
      </c>
      <c r="D22" s="38">
        <f>'3.01'!$E$15</f>
        <v>0</v>
      </c>
      <c r="E22" s="37">
        <f>('3.01'!$F$15*'M-3.01'!$H$31)</f>
        <v>672</v>
      </c>
      <c r="F22" s="38">
        <f>$D$22*$E$22</f>
        <v>0</v>
      </c>
      <c r="G22" s="37" t="str">
        <f>'6.11'!$C$27</f>
        <v>PULIDORA ELÉCTRICA, CARETA CON VISOR, EXTENSIÓN ELÉCTRICA</v>
      </c>
      <c r="H22" s="37" t="str">
        <f>'6.11'!$D$27</f>
        <v>Un</v>
      </c>
      <c r="I22" s="38">
        <f>'6.11'!$E$27</f>
        <v>0</v>
      </c>
      <c r="J22" s="37">
        <f>('6.11'!$F$27*'M-6.11'!$H$20)+('6.12'!$F$27*'M-6.12'!$H$21)</f>
        <v>2.1</v>
      </c>
      <c r="K22" s="38">
        <f>$I$22*$J$22</f>
        <v>0</v>
      </c>
    </row>
    <row r="23" spans="2:16" x14ac:dyDescent="0.25">
      <c r="B23" s="37" t="str">
        <f>'3.01'!$C$16</f>
        <v>SIKALATEX</v>
      </c>
      <c r="C23" s="37" t="str">
        <f>'3.01'!$D$16</f>
        <v>KG</v>
      </c>
      <c r="D23" s="38">
        <f>'3.01'!$E$16</f>
        <v>0</v>
      </c>
      <c r="E23" s="37">
        <f>('3.01'!$F$16*'M-3.01'!$H$31)+('4.04'!$F$15*'M-4.04'!$H$27)</f>
        <v>26.299999999999997</v>
      </c>
      <c r="F23" s="38">
        <f>$D$23*$E$23</f>
        <v>0</v>
      </c>
      <c r="G23" s="37" t="str">
        <f>'6.11'!$C$28</f>
        <v>MALACATE TIRFOR 1,600 KG CON CABLE DE ACERO</v>
      </c>
      <c r="H23" s="37" t="str">
        <f>'6.11'!$D$28</f>
        <v>Un</v>
      </c>
      <c r="I23" s="38">
        <f>'6.11'!$E$28</f>
        <v>0</v>
      </c>
      <c r="J23" s="37">
        <f>('6.11'!$F$28*'M-6.11'!$H$20)+('6.12'!$F$28*'M-6.12'!$H$21)</f>
        <v>2.1</v>
      </c>
      <c r="K23" s="38">
        <f>$I$23*$J$23</f>
        <v>0</v>
      </c>
    </row>
    <row r="24" spans="2:16" x14ac:dyDescent="0.25">
      <c r="B24" s="37" t="str">
        <f>'3.02'!$C$15</f>
        <v>MORTERO 1:3</v>
      </c>
      <c r="C24" s="37" t="str">
        <f>'3.02'!$D$15</f>
        <v>M3</v>
      </c>
      <c r="D24" s="38">
        <f>'3.02'!$E$15</f>
        <v>0</v>
      </c>
      <c r="E24" s="37">
        <f>('3.02'!$F$15*'M-3.02'!$H$32)+('3.03'!$F$15*'M-3.03'!$H$27)+('4.04'!$F$16*'M-4.04'!$H$27)+('5.01'!$F$16*'M-5.01'!$H$27)</f>
        <v>79.653199999999998</v>
      </c>
      <c r="F24" s="38">
        <f>$D$24*$E$24</f>
        <v>0</v>
      </c>
      <c r="G24" s="37" t="str">
        <f>'6.12'!$C$29</f>
        <v>ANDAMIOS PARA SOPORTE</v>
      </c>
      <c r="H24" s="37" t="str">
        <f>'6.12'!$D$29</f>
        <v>DIA</v>
      </c>
      <c r="I24" s="38">
        <f>'6.12'!$E$29</f>
        <v>0</v>
      </c>
      <c r="J24" s="37">
        <f>('6.12'!$F$29*'M-6.12'!$H$21)</f>
        <v>420</v>
      </c>
      <c r="K24" s="38">
        <f>$I$24*$J$24</f>
        <v>0</v>
      </c>
    </row>
    <row r="25" spans="2:16" x14ac:dyDescent="0.25">
      <c r="B25" s="37" t="str">
        <f>'3.02'!$C$16</f>
        <v>TOXEMENT 1A</v>
      </c>
      <c r="C25" s="37" t="str">
        <f>'3.02'!$D$16</f>
        <v>KG</v>
      </c>
      <c r="D25" s="38">
        <f>'3.02'!$E$16</f>
        <v>0</v>
      </c>
      <c r="E25" s="37">
        <f>('3.02'!$F$16*'M-3.02'!$H$32)+('3.03'!$F$16*'M-3.03'!$H$27)</f>
        <v>5.9672727272727268</v>
      </c>
      <c r="F25" s="38">
        <f>$D$25*$E$25</f>
        <v>0</v>
      </c>
      <c r="G25" s="37" t="str">
        <f>'6.13'!$C$28</f>
        <v>TACO METÁLICO DE 2.00 A 3.30 M</v>
      </c>
      <c r="H25" s="37" t="str">
        <f>'6.13'!$D$28</f>
        <v>DIA</v>
      </c>
      <c r="I25" s="38">
        <f>'6.13'!$E$28</f>
        <v>0</v>
      </c>
      <c r="J25" s="37">
        <f>('6.13'!$F$28*'M-6.13'!$H$19)</f>
        <v>440</v>
      </c>
      <c r="K25" s="38">
        <f>$I$25*$J$25</f>
        <v>0</v>
      </c>
    </row>
    <row r="26" spans="2:16" x14ac:dyDescent="0.25">
      <c r="B26" s="37" t="str">
        <f>'4.01'!$C$15</f>
        <v>GRANIPLAST</v>
      </c>
      <c r="C26" s="37" t="str">
        <f>'4.01'!$D$15</f>
        <v>KG</v>
      </c>
      <c r="D26" s="38">
        <f>'4.01'!$E$15</f>
        <v>0</v>
      </c>
      <c r="E26" s="37">
        <f>('4.01'!$F$15*'M-4.01'!$H$22)+('4.02'!$F$15*'M-4.02'!$H$27)</f>
        <v>7953.6</v>
      </c>
      <c r="F26" s="38">
        <f>$D$26*$E$26</f>
        <v>0</v>
      </c>
      <c r="G26" s="37" t="str">
        <f>'6.13'!$C$29</f>
        <v>TIJERA TACO METÁLICO</v>
      </c>
      <c r="H26" s="37" t="str">
        <f>'6.13'!$D$29</f>
        <v>DIA</v>
      </c>
      <c r="I26" s="38">
        <f>'6.13'!$E$29</f>
        <v>0</v>
      </c>
      <c r="J26" s="37">
        <f>('6.13'!$F$29*'M-6.13'!$H$19)</f>
        <v>146.30000000000001</v>
      </c>
      <c r="K26" s="38">
        <f>$I$26*$J$26</f>
        <v>0</v>
      </c>
    </row>
    <row r="27" spans="2:16" x14ac:dyDescent="0.25">
      <c r="B27" s="37" t="str">
        <f>'4.05'!$C$15</f>
        <v>CALADO CEMENTO 20X20X12</v>
      </c>
      <c r="C27" s="37" t="str">
        <f>'4.05'!$D$15</f>
        <v>UND</v>
      </c>
      <c r="D27" s="38">
        <f>'4.05'!$E$15</f>
        <v>0</v>
      </c>
      <c r="E27" s="37">
        <f>('4.05'!$F$15*'M-4.05'!$H$25)</f>
        <v>4500</v>
      </c>
      <c r="F27" s="38">
        <f>$D$27*$E$27</f>
        <v>0</v>
      </c>
      <c r="G27" s="37" t="str">
        <f>'6.13'!$C$30</f>
        <v>VIBRADOR ELÉCTRICO PARA CONCRETO</v>
      </c>
      <c r="H27" s="37" t="str">
        <f>'6.13'!$D$30</f>
        <v>DIA</v>
      </c>
      <c r="I27" s="38">
        <f>'6.13'!$E$30</f>
        <v>0</v>
      </c>
      <c r="J27" s="37">
        <f>('6.13'!$F$30*'M-6.13'!$H$19)</f>
        <v>6.875</v>
      </c>
      <c r="K27" s="38">
        <f>$I$27*$J$27</f>
        <v>0</v>
      </c>
    </row>
    <row r="28" spans="2:16" x14ac:dyDescent="0.25">
      <c r="B28" s="37" t="str">
        <f>'4.05'!$C$16</f>
        <v>MORTERO DE PEGA PARA BLOQUE</v>
      </c>
      <c r="C28" s="37" t="str">
        <f>'4.05'!$D$16</f>
        <v>M3</v>
      </c>
      <c r="D28" s="38">
        <f>'4.05'!$E$16</f>
        <v>0</v>
      </c>
      <c r="E28" s="37">
        <f>('4.05'!$F$16*'M-4.05'!$H$25)+('4.07'!$F$16*'M-4.07'!$H$23)+('4.08'!$F$16*'M-4.08'!$H$22)+('11.03'!$F$15*'M-11.03'!$H$19)</f>
        <v>17.179200000000002</v>
      </c>
      <c r="F28" s="38">
        <f>$D$28*$E$28</f>
        <v>0</v>
      </c>
      <c r="G28" s="37" t="str">
        <f>'6.13'!$C$31</f>
        <v>SERVICIO DE BOMBA CONCRETO PREMEZCLADO</v>
      </c>
      <c r="H28" s="37" t="str">
        <f>'6.13'!$D$31</f>
        <v>M3</v>
      </c>
      <c r="I28" s="38">
        <f>'6.13'!$E$31</f>
        <v>0</v>
      </c>
      <c r="J28" s="37">
        <f>('6.13'!$F$31*'M-6.13'!$H$19)+('11.06'!$F$24*'M-11.06'!$H$19)+('11.07'!$F$24*'M-11.07'!$H$19)</f>
        <v>36.03</v>
      </c>
      <c r="K28" s="38">
        <f>$I$28*$J$28</f>
        <v>0</v>
      </c>
    </row>
    <row r="29" spans="2:16" x14ac:dyDescent="0.25">
      <c r="B29" s="37" t="str">
        <f>'4.06'!$C$15</f>
        <v>PINTURA PARA EXTERIOR BLANCA KORAZA</v>
      </c>
      <c r="C29" s="37" t="str">
        <f>'4.06'!$D$15</f>
        <v>GL</v>
      </c>
      <c r="D29" s="38">
        <f>'4.06'!$E$15</f>
        <v>0</v>
      </c>
      <c r="E29" s="37">
        <f>('4.06'!$F$15*'M-4.06'!$H$24)</f>
        <v>5.3550000000000004</v>
      </c>
      <c r="F29" s="38">
        <f>$D$29*$E$29</f>
        <v>0</v>
      </c>
      <c r="G29" s="37" t="str">
        <f>'8.05'!$C$37</f>
        <v>TIRO PISTOLA NEUMATICA HITELL</v>
      </c>
      <c r="H29" s="37" t="str">
        <f>'8.05'!$D$37</f>
        <v>UN</v>
      </c>
      <c r="I29" s="38">
        <f>'8.05'!$E$37</f>
        <v>0</v>
      </c>
      <c r="J29" s="37">
        <f>('8.05'!$F$37*'M-8.05'!$H$21)</f>
        <v>750</v>
      </c>
      <c r="K29" s="38">
        <f>$I$29*$J$29</f>
        <v>0</v>
      </c>
    </row>
    <row r="30" spans="2:16" x14ac:dyDescent="0.25">
      <c r="B30" s="37" t="str">
        <f>'4.07'!$C$15</f>
        <v>BLOQUE CONCRETO 10X19X39</v>
      </c>
      <c r="C30" s="37" t="str">
        <f>'4.07'!$D$15</f>
        <v>UND</v>
      </c>
      <c r="D30" s="38">
        <f>'4.07'!$E$15</f>
        <v>0</v>
      </c>
      <c r="E30" s="37">
        <f>('4.07'!$F$15*'M-4.07'!$H$23)</f>
        <v>26</v>
      </c>
      <c r="F30" s="38">
        <f>$D$30*$E$30</f>
        <v>0</v>
      </c>
      <c r="G30" s="37" t="str">
        <f>'8.05'!$C$38</f>
        <v>ANDAMIO TUBULAR</v>
      </c>
      <c r="H30" s="37" t="str">
        <f>'8.05'!$D$38</f>
        <v>DIA</v>
      </c>
      <c r="I30" s="38">
        <f>'8.05'!$E$38</f>
        <v>0</v>
      </c>
      <c r="J30" s="37">
        <f>('8.05'!$F$38*'M-8.05'!$H$21)</f>
        <v>262.5</v>
      </c>
      <c r="K30" s="38">
        <f>$I$30*$J$30</f>
        <v>0</v>
      </c>
    </row>
    <row r="31" spans="2:16" x14ac:dyDescent="0.25">
      <c r="B31" s="37" t="str">
        <f>'4.08'!$C$15</f>
        <v>TUBO CONDUIT DE 1/2" PVC</v>
      </c>
      <c r="C31" s="37" t="str">
        <f>'4.08'!$D$15</f>
        <v>ML</v>
      </c>
      <c r="D31" s="38">
        <f>'4.08'!$E$15</f>
        <v>0</v>
      </c>
      <c r="E31" s="37">
        <f>('4.08'!$F$15*'M-4.08'!$H$22)</f>
        <v>37.800000000000004</v>
      </c>
      <c r="F31" s="38">
        <f>$D$31*$E$31</f>
        <v>0</v>
      </c>
      <c r="G31" s="37" t="str">
        <f>'8.05'!$C$39</f>
        <v>CAMILLA EN MADERA PLANCHON</v>
      </c>
      <c r="H31" s="37" t="str">
        <f>'8.05'!$D$39</f>
        <v>DIA</v>
      </c>
      <c r="I31" s="38">
        <f>'8.05'!$E$39</f>
        <v>0</v>
      </c>
      <c r="J31" s="37">
        <f>('8.05'!$F$39*'M-8.05'!$H$21)+('8.05'!$F$42*'M-8.05'!$H$21)</f>
        <v>45</v>
      </c>
      <c r="K31" s="38">
        <f>$I$31*$J$31</f>
        <v>0</v>
      </c>
    </row>
    <row r="32" spans="2:16" x14ac:dyDescent="0.25">
      <c r="B32" s="37" t="str">
        <f>'5.01'!$C$15</f>
        <v>ALFAJÍA FABRICADA EN LAMINA DE ACERO INOX CAL 16 DE 22cm ANCHO CON PESTAÑAS DE 4 CM.</v>
      </c>
      <c r="C32" s="37" t="str">
        <f>'5.01'!$D$15</f>
        <v>ML</v>
      </c>
      <c r="D32" s="38">
        <f>'5.01'!$E$15</f>
        <v>0</v>
      </c>
      <c r="E32" s="37">
        <f>('5.01'!$F$15*'M-5.01'!$H$27)</f>
        <v>117</v>
      </c>
      <c r="F32" s="38">
        <f>$D$32*$E$32</f>
        <v>0</v>
      </c>
      <c r="G32" s="37" t="str">
        <f>'8.05'!$C$40</f>
        <v>PISTOLA DE FIJACION D X 35</v>
      </c>
      <c r="H32" s="37" t="str">
        <f>'8.05'!$D$40</f>
        <v>HR</v>
      </c>
      <c r="I32" s="38">
        <f>'8.05'!$E$40</f>
        <v>0</v>
      </c>
      <c r="J32" s="37">
        <f>('8.05'!$F$40*'M-8.05'!$H$21)+('8.05'!$F$43*'M-8.05'!$H$21)</f>
        <v>111.10000000000001</v>
      </c>
      <c r="K32" s="38">
        <f>$I$32*$J$32</f>
        <v>0</v>
      </c>
    </row>
    <row r="33" spans="2:11" x14ac:dyDescent="0.25">
      <c r="B33" s="37" t="str">
        <f>'5.01'!$C$17</f>
        <v>CHAZO PLASTICO 1/4"</v>
      </c>
      <c r="C33" s="37" t="str">
        <f>'5.01'!$D$17</f>
        <v>UND</v>
      </c>
      <c r="D33" s="38">
        <f>'5.01'!$E$17</f>
        <v>0</v>
      </c>
      <c r="E33" s="37">
        <f>('5.01'!$F$17*'M-5.01'!$H$27)</f>
        <v>1040</v>
      </c>
      <c r="F33" s="38">
        <f>$D$33*$E$33</f>
        <v>0</v>
      </c>
      <c r="G33" s="37" t="str">
        <f>'11.01'!$C$22</f>
        <v>COMPACTADOR MANÚAL TIPO PLANCHA VIBRATORÍA</v>
      </c>
      <c r="H33" s="37" t="str">
        <f>'11.01'!$D$22</f>
        <v>HR</v>
      </c>
      <c r="I33" s="38">
        <f>'11.01'!$E$22</f>
        <v>0</v>
      </c>
      <c r="J33" s="37">
        <f>('11.01'!$F$22*'M-11.01'!$H$20)+('11.02'!$F$22*'M-11.02'!$H$19)</f>
        <v>25.5</v>
      </c>
      <c r="K33" s="38">
        <f>$I$33*$J$33</f>
        <v>0</v>
      </c>
    </row>
    <row r="34" spans="2:11" x14ac:dyDescent="0.25">
      <c r="B34" s="37" t="str">
        <f>'5.01'!$C$18</f>
        <v>TORNILLO LAM. AVELL. 8 X 2"</v>
      </c>
      <c r="C34" s="37" t="str">
        <f>'5.01'!$D$18</f>
        <v>UND</v>
      </c>
      <c r="D34" s="38">
        <f>'5.01'!$E$18</f>
        <v>0</v>
      </c>
      <c r="E34" s="37">
        <f>('5.01'!$F$18*'M-5.01'!$H$27)</f>
        <v>1040</v>
      </c>
      <c r="F34" s="38">
        <f>$D$34*$E$34</f>
        <v>0</v>
      </c>
      <c r="G34" s="37" t="str">
        <f>'11.04'!$C$25</f>
        <v>FORMALETA METALICA SARDINEL (ML)</v>
      </c>
      <c r="H34" s="37" t="str">
        <f>'11.04'!$D$25</f>
        <v>DIA</v>
      </c>
      <c r="I34" s="38">
        <f>'11.04'!$E$25</f>
        <v>0</v>
      </c>
      <c r="J34" s="37">
        <f>('11.04'!$F$25*'M-11.04'!$H$19)+('11.08'!$F$25*'M-11.08'!$H$19)</f>
        <v>162</v>
      </c>
      <c r="K34" s="38">
        <f>$I$34*$J$34</f>
        <v>0</v>
      </c>
    </row>
    <row r="35" spans="2:11" x14ac:dyDescent="0.25">
      <c r="B35" s="37" t="str">
        <f>'5.02'!$C$15</f>
        <v>PINTURA BITUMINOSA DE ALUMINIO</v>
      </c>
      <c r="C35" s="37" t="str">
        <f>'5.02'!$D$15</f>
        <v>GAL</v>
      </c>
      <c r="D35" s="38">
        <f>'5.02'!$E$15</f>
        <v>0</v>
      </c>
      <c r="E35" s="37">
        <f>('5.02'!$F$15*'M-5.02'!$H$22)</f>
        <v>74.34</v>
      </c>
      <c r="F35" s="38">
        <f>$D$35*$E$35</f>
        <v>0</v>
      </c>
      <c r="G35" s="331" t="s">
        <v>47</v>
      </c>
      <c r="H35" s="331"/>
      <c r="I35" s="331"/>
      <c r="J35" s="331"/>
      <c r="K35" s="39">
        <f>SUM($K$8:$K$34)</f>
        <v>0</v>
      </c>
    </row>
    <row r="36" spans="2:11" x14ac:dyDescent="0.25">
      <c r="B36" s="37" t="str">
        <f>'5.02'!$C$16</f>
        <v>RODILLO FELPA</v>
      </c>
      <c r="C36" s="37" t="str">
        <f>'5.02'!$D$16</f>
        <v>UND</v>
      </c>
      <c r="D36" s="38">
        <f>'5.02'!$E$16</f>
        <v>0</v>
      </c>
      <c r="E36" s="37">
        <f>('5.02'!$F$16*'M-5.02'!$H$22)</f>
        <v>53.1</v>
      </c>
      <c r="F36" s="38">
        <f>$D$36*$E$36</f>
        <v>0</v>
      </c>
      <c r="G36" s="37" t="s">
        <v>48</v>
      </c>
      <c r="H36" s="37" t="s">
        <v>49</v>
      </c>
      <c r="I36" s="38">
        <f>P19</f>
        <v>0</v>
      </c>
      <c r="J36" s="40">
        <v>0.03</v>
      </c>
      <c r="K36" s="38">
        <f>J36*I36</f>
        <v>0</v>
      </c>
    </row>
    <row r="37" spans="2:11" x14ac:dyDescent="0.25">
      <c r="B37" s="37" t="str">
        <f>'5.03'!$C$15</f>
        <v>SOPORTES PLASTICOS</v>
      </c>
      <c r="C37" s="37" t="str">
        <f>'5.03'!$D$15</f>
        <v>GB</v>
      </c>
      <c r="D37" s="38">
        <f>'5.03'!$E$15</f>
        <v>0</v>
      </c>
      <c r="E37" s="37">
        <f>('5.03'!$F$15*'M-5.03'!$H$21)</f>
        <v>2</v>
      </c>
      <c r="F37" s="38">
        <f>$D$37*$E$37</f>
        <v>0</v>
      </c>
    </row>
    <row r="38" spans="2:11" x14ac:dyDescent="0.25">
      <c r="B38" s="37" t="str">
        <f>'5.04'!$C$15</f>
        <v>SELLADOR DE POLIURETANO (SIKAFLEX 11 FC O SIMILAR)</v>
      </c>
      <c r="C38" s="37" t="str">
        <f>'5.04'!$D$15</f>
        <v>UND</v>
      </c>
      <c r="D38" s="38">
        <f>'5.04'!$E$15</f>
        <v>0</v>
      </c>
      <c r="E38" s="37">
        <f>('5.04'!$F$15*'M-5.04'!$H$21)</f>
        <v>15.787949999999999</v>
      </c>
      <c r="F38" s="38">
        <f>$D$38*$E$38</f>
        <v>0</v>
      </c>
    </row>
    <row r="39" spans="2:11" x14ac:dyDescent="0.25">
      <c r="B39" s="37" t="str">
        <f>'5.04'!$C$16</f>
        <v>CINTA IMPERMEABLE AUTOADHESIVA ALUMINIZADA (10 CM)</v>
      </c>
      <c r="C39" s="37" t="str">
        <f>'5.04'!$D$16</f>
        <v>UND</v>
      </c>
      <c r="D39" s="38">
        <f>'5.04'!$E$16</f>
        <v>0</v>
      </c>
      <c r="E39" s="37">
        <f>('5.04'!$F$16*'M-5.04'!$H$21)</f>
        <v>21.050599999999999</v>
      </c>
      <c r="F39" s="38">
        <f>$D$39*$E$39</f>
        <v>0</v>
      </c>
    </row>
    <row r="40" spans="2:11" x14ac:dyDescent="0.25">
      <c r="B40" s="37" t="str">
        <f>'5.04'!$C$17</f>
        <v>TORNILLO AUTOPERFORANTE CON ARANDELA DE NEOPRENO</v>
      </c>
      <c r="C40" s="37" t="str">
        <f>'5.04'!$D$17</f>
        <v>UND</v>
      </c>
      <c r="D40" s="38">
        <f>'5.04'!$E$17</f>
        <v>0</v>
      </c>
      <c r="E40" s="37">
        <f>('5.04'!$F$17*'M-5.04'!$H$21)</f>
        <v>52.6265</v>
      </c>
      <c r="F40" s="38">
        <f>$D$40*$E$40</f>
        <v>0</v>
      </c>
    </row>
    <row r="41" spans="2:11" x14ac:dyDescent="0.25">
      <c r="B41" s="37" t="str">
        <f>'5.05'!$C$15</f>
        <v>SOLDADURA PVC 1/4 GLN</v>
      </c>
      <c r="C41" s="37" t="str">
        <f>'5.05'!$D$15</f>
        <v>UND</v>
      </c>
      <c r="D41" s="38">
        <f>'5.05'!$E$15</f>
        <v>0</v>
      </c>
      <c r="E41" s="37">
        <f>('5.05'!$F$15*'M-5.05'!$H$21)</f>
        <v>2.4E-2</v>
      </c>
      <c r="F41" s="38">
        <f>$D$41*$E$41</f>
        <v>0</v>
      </c>
    </row>
    <row r="42" spans="2:11" x14ac:dyDescent="0.25">
      <c r="B42" s="37" t="str">
        <f>'5.05'!$C$16</f>
        <v>TUBO SANITARIO PVC 4"</v>
      </c>
      <c r="C42" s="37" t="str">
        <f>'5.05'!$D$16</f>
        <v>M</v>
      </c>
      <c r="D42" s="38">
        <f>'5.05'!$E$16</f>
        <v>0</v>
      </c>
      <c r="E42" s="37">
        <f>('5.05'!$F$16*'M-5.05'!$H$21)</f>
        <v>4.08</v>
      </c>
      <c r="F42" s="38">
        <f>$D$42*$E$42</f>
        <v>0</v>
      </c>
    </row>
    <row r="43" spans="2:11" x14ac:dyDescent="0.25">
      <c r="B43" s="37" t="str">
        <f>'5.05'!$C$17</f>
        <v>LIMPIADOR PVC 1/4 GLN (760 GRMS)</v>
      </c>
      <c r="C43" s="37" t="str">
        <f>'5.05'!$D$17</f>
        <v>UND</v>
      </c>
      <c r="D43" s="38">
        <f>'5.05'!$E$17</f>
        <v>0</v>
      </c>
      <c r="E43" s="37">
        <f>('5.05'!$F$17*'M-5.05'!$H$21)</f>
        <v>2.4E-2</v>
      </c>
      <c r="F43" s="38">
        <f>$D$43*$E$43</f>
        <v>0</v>
      </c>
    </row>
    <row r="44" spans="2:11" x14ac:dyDescent="0.25">
      <c r="B44" s="37" t="str">
        <f>'5.05'!$C$18</f>
        <v>UNIÓN SANITARIA 4"</v>
      </c>
      <c r="C44" s="37" t="str">
        <f>'5.05'!$D$18</f>
        <v>UND</v>
      </c>
      <c r="D44" s="38">
        <f>'5.05'!$E$18</f>
        <v>0</v>
      </c>
      <c r="E44" s="37">
        <f>('5.05'!$F$18*'M-5.05'!$H$21)</f>
        <v>3.2</v>
      </c>
      <c r="F44" s="38">
        <f>$D$44*$E$44</f>
        <v>0</v>
      </c>
    </row>
    <row r="45" spans="2:11" x14ac:dyDescent="0.25">
      <c r="B45" s="37" t="str">
        <f>'5.06'!$C$16</f>
        <v>SOLVENTE</v>
      </c>
      <c r="C45" s="37" t="str">
        <f>'5.06'!$D$16</f>
        <v>GL</v>
      </c>
      <c r="D45" s="38">
        <f>'5.06'!$E$16</f>
        <v>0</v>
      </c>
      <c r="E45" s="37">
        <f>('5.06'!$F$16*'M-5.06'!$H$19)</f>
        <v>0.01</v>
      </c>
      <c r="F45" s="38">
        <f>$D$45*$E$45</f>
        <v>0</v>
      </c>
    </row>
    <row r="46" spans="2:11" x14ac:dyDescent="0.25">
      <c r="B46" s="37" t="str">
        <f>'6.03'!$C$15</f>
        <v>ADHES. ANCL. ESTR. 600ML TIPO ANCHORFIX 3001</v>
      </c>
      <c r="C46" s="37" t="str">
        <f>'6.03'!$D$15</f>
        <v>UND</v>
      </c>
      <c r="D46" s="38">
        <f>'6.03'!$E$15</f>
        <v>0</v>
      </c>
      <c r="E46" s="37">
        <f>('6.03'!$F$15*'M-6.03'!$H$22)</f>
        <v>17.600000000000001</v>
      </c>
      <c r="F46" s="38">
        <f>$D$46*$E$46</f>
        <v>0</v>
      </c>
    </row>
    <row r="47" spans="2:11" x14ac:dyDescent="0.25">
      <c r="B47" s="37" t="str">
        <f>'6.03'!$C$16</f>
        <v>ACERO DE REFUERZO PDR-60, FY: 4200 KG/CM2</v>
      </c>
      <c r="C47" s="37" t="str">
        <f>'6.03'!$D$16</f>
        <v>KG</v>
      </c>
      <c r="D47" s="38">
        <f>'6.03'!$E$16</f>
        <v>0</v>
      </c>
      <c r="E47" s="37">
        <f>('6.03'!$F$16*'M-6.03'!$H$22)+('6.04'!$F$16*'M-6.04'!$H$22)</f>
        <v>1102.5</v>
      </c>
      <c r="F47" s="38">
        <f>$D$47*$E$47</f>
        <v>0</v>
      </c>
    </row>
    <row r="48" spans="2:11" x14ac:dyDescent="0.25">
      <c r="B48" s="37" t="str">
        <f>'6.04'!$C$15</f>
        <v>ALAMBRE NEGRO PARA AMARRE CALIBRE 18</v>
      </c>
      <c r="C48" s="37" t="str">
        <f>'6.04'!$D$15</f>
        <v>KG</v>
      </c>
      <c r="D48" s="38">
        <f>'6.04'!$E$15</f>
        <v>0</v>
      </c>
      <c r="E48" s="37">
        <f>('6.04'!$F$15*'M-6.04'!$H$22)</f>
        <v>231.75</v>
      </c>
      <c r="F48" s="38">
        <f>$D$48*$E$48</f>
        <v>0</v>
      </c>
    </row>
    <row r="49" spans="2:6" x14ac:dyDescent="0.25">
      <c r="B49" s="37" t="str">
        <f>'6.06'!$C$15</f>
        <v>CONCRETO 21 MPA</v>
      </c>
      <c r="C49" s="37" t="str">
        <f>'6.06'!$D$15</f>
        <v>KG</v>
      </c>
      <c r="D49" s="38">
        <f>'6.06'!$E$15</f>
        <v>0</v>
      </c>
      <c r="E49" s="37">
        <f>('6.06'!$F$15*'M-6.06'!$H$21)+('11.04'!$F$15*'M-11.04'!$H$19)+('11.08'!$F$15*'M-11.08'!$H$19)+('11.09'!$F$17*'M-11.09'!$H$19)</f>
        <v>38.215499999999992</v>
      </c>
      <c r="F49" s="38">
        <f>$D$49*$E$49</f>
        <v>0</v>
      </c>
    </row>
    <row r="50" spans="2:6" x14ac:dyDescent="0.25">
      <c r="B50" s="37" t="str">
        <f>'6.06'!$C$16</f>
        <v>SEPAROL N (DESFORMALETEANTE PARA FÁCIL DESENCOFRE DE CONCRETO)</v>
      </c>
      <c r="C50" s="37" t="str">
        <f>'6.06'!$D$16</f>
        <v>KG</v>
      </c>
      <c r="D50" s="38">
        <f>'6.06'!$E$16</f>
        <v>0</v>
      </c>
      <c r="E50" s="37">
        <f>('6.06'!$F$16*'M-6.06'!$H$21)</f>
        <v>2.8799999999999999E-2</v>
      </c>
      <c r="F50" s="38">
        <f>$D$50*$E$50</f>
        <v>0</v>
      </c>
    </row>
    <row r="51" spans="2:6" x14ac:dyDescent="0.25">
      <c r="B51" s="37" t="str">
        <f>'6.11'!$C$15</f>
        <v>SOLDADURA ELÉCTRICA</v>
      </c>
      <c r="C51" s="37" t="str">
        <f>'6.11'!$D$15</f>
        <v>KG</v>
      </c>
      <c r="D51" s="38">
        <f>'6.11'!$E$15</f>
        <v>0</v>
      </c>
      <c r="E51" s="37">
        <f>('6.11'!$F$15*'M-6.11'!$H$20)+('6.12'!$F$15*'M-6.12'!$H$21)</f>
        <v>210</v>
      </c>
      <c r="F51" s="38">
        <f>$D$51*$E$51</f>
        <v>0</v>
      </c>
    </row>
    <row r="52" spans="2:6" x14ac:dyDescent="0.25">
      <c r="B52" s="37" t="str">
        <f>'6.11'!$C$16</f>
        <v>DISOLVENTE</v>
      </c>
      <c r="C52" s="37" t="str">
        <f>'6.11'!$D$16</f>
        <v>GAL</v>
      </c>
      <c r="D52" s="38">
        <f>'6.11'!$E$16</f>
        <v>0</v>
      </c>
      <c r="E52" s="37">
        <f>('6.11'!$F$16*'M-6.11'!$H$20)+('6.12'!$F$16*'M-6.12'!$H$21)</f>
        <v>10.5</v>
      </c>
      <c r="F52" s="38">
        <f>$D$52*$E$52</f>
        <v>0</v>
      </c>
    </row>
    <row r="53" spans="2:6" x14ac:dyDescent="0.25">
      <c r="B53" s="37" t="str">
        <f>'6.11'!$C$17</f>
        <v>PINTURA ANTICORROSIVA ALQUÍDICA</v>
      </c>
      <c r="C53" s="37" t="str">
        <f>'6.11'!$D$17</f>
        <v>GAL</v>
      </c>
      <c r="D53" s="38">
        <f>'6.11'!$E$17</f>
        <v>0</v>
      </c>
      <c r="E53" s="37">
        <f>('6.11'!$F$17*'M-6.11'!$H$20)+('6.12'!$F$17*'M-6.12'!$H$21)</f>
        <v>63</v>
      </c>
      <c r="F53" s="38">
        <f>$D$53*$E$53</f>
        <v>0</v>
      </c>
    </row>
    <row r="54" spans="2:6" x14ac:dyDescent="0.25">
      <c r="B54" s="37" t="str">
        <f>'6.11'!$C$18</f>
        <v>PINTURA ESMALTE PINTULUX</v>
      </c>
      <c r="C54" s="37" t="str">
        <f>'6.11'!$D$18</f>
        <v>GAL</v>
      </c>
      <c r="D54" s="38">
        <f>'6.11'!$E$18</f>
        <v>0</v>
      </c>
      <c r="E54" s="37">
        <f>('6.11'!$F$18*'M-6.11'!$H$20)+('6.12'!$F$18*'M-6.12'!$H$21)</f>
        <v>94.499999999999986</v>
      </c>
      <c r="F54" s="38">
        <f>$D$54*$E$54</f>
        <v>0</v>
      </c>
    </row>
    <row r="55" spans="2:6" x14ac:dyDescent="0.25">
      <c r="B55" s="37" t="str">
        <f>'6.11'!$C$19</f>
        <v>Perfil HEA100 acero A36/A572 Gr50</v>
      </c>
      <c r="C55" s="37" t="str">
        <f>'6.11'!$D$19</f>
        <v>KG</v>
      </c>
      <c r="D55" s="38">
        <f>'6.11'!$E$19</f>
        <v>0</v>
      </c>
      <c r="E55" s="37">
        <f>('6.11'!$F$19*'M-6.11'!$H$20)+('6.12'!$F$19*'M-6.12'!$H$21)</f>
        <v>10815</v>
      </c>
      <c r="F55" s="38">
        <f>$D$55*$E$55</f>
        <v>0</v>
      </c>
    </row>
    <row r="56" spans="2:6" x14ac:dyDescent="0.25">
      <c r="B56" s="37" t="str">
        <f>'6.13'!$C$15</f>
        <v>DECK STEEL 3" GRADO 40 CAL. 22</v>
      </c>
      <c r="C56" s="37" t="str">
        <f>'6.13'!$D$15</f>
        <v>M2</v>
      </c>
      <c r="D56" s="38">
        <f>'6.13'!$E$15</f>
        <v>0</v>
      </c>
      <c r="E56" s="37">
        <f>('6.13'!$F$15*'M-6.13'!$H$19)</f>
        <v>115.5</v>
      </c>
      <c r="F56" s="38">
        <f>$D$56*$E$56</f>
        <v>0</v>
      </c>
    </row>
    <row r="57" spans="2:6" x14ac:dyDescent="0.25">
      <c r="B57" s="37" t="str">
        <f>'6.13'!$C$16</f>
        <v>CONECTOR PARA DECK STEEL</v>
      </c>
      <c r="C57" s="37" t="str">
        <f>'6.13'!$D$16</f>
        <v>UND</v>
      </c>
      <c r="D57" s="38">
        <f>'6.13'!$E$16</f>
        <v>0</v>
      </c>
      <c r="E57" s="37">
        <f>('6.13'!$F$16*'M-6.13'!$H$19)</f>
        <v>440</v>
      </c>
      <c r="F57" s="38">
        <f>$D$57*$E$57</f>
        <v>0</v>
      </c>
    </row>
    <row r="58" spans="2:6" x14ac:dyDescent="0.25">
      <c r="B58" s="37" t="str">
        <f>'6.13'!$C$17</f>
        <v>CONCRETO 20.7 MPA (PREMEZCLADO)</v>
      </c>
      <c r="C58" s="37" t="str">
        <f>'6.13'!$D$17</f>
        <v>M3</v>
      </c>
      <c r="D58" s="38">
        <f>'6.13'!$E$17</f>
        <v>0</v>
      </c>
      <c r="E58" s="37">
        <f>('6.13'!$F$17*'M-6.13'!$H$19)+('11.06'!$F$15*'M-11.06'!$H$19)+('11.07'!$F$15*'M-11.07'!$H$19)</f>
        <v>24.781000000000002</v>
      </c>
      <c r="F58" s="38">
        <f>$D$58*$E$58</f>
        <v>0</v>
      </c>
    </row>
    <row r="59" spans="2:6" x14ac:dyDescent="0.25">
      <c r="B59" s="37" t="str">
        <f>'6.13'!$C$18</f>
        <v>ANTISOL BLANCO (CURADOR PARA CONCRETO Y MORTERO BASE AGUA)</v>
      </c>
      <c r="C59" s="37" t="str">
        <f>'6.13'!$D$18</f>
        <v>KG</v>
      </c>
      <c r="D59" s="38">
        <f>'6.13'!$E$18</f>
        <v>0</v>
      </c>
      <c r="E59" s="37">
        <f>('6.13'!$F$18*'M-6.13'!$H$19)</f>
        <v>6.6</v>
      </c>
      <c r="F59" s="38">
        <f>$D$59*$E$59</f>
        <v>0</v>
      </c>
    </row>
    <row r="60" spans="2:6" x14ac:dyDescent="0.25">
      <c r="B60" s="37" t="str">
        <f>'6.13'!$C$19</f>
        <v>MALLA ELECTROSOLDADA 4.0 MM 15X15 CM</v>
      </c>
      <c r="C60" s="37" t="str">
        <f>'6.13'!$D$19</f>
        <v>m2</v>
      </c>
      <c r="D60" s="38">
        <f>'6.13'!$E$19</f>
        <v>0</v>
      </c>
      <c r="E60" s="37">
        <f>('6.13'!$F$19*'M-6.13'!$H$19)</f>
        <v>113.3</v>
      </c>
      <c r="F60" s="38">
        <f>$D$60*$E$60</f>
        <v>0</v>
      </c>
    </row>
    <row r="61" spans="2:6" x14ac:dyDescent="0.25">
      <c r="B61" s="37" t="str">
        <f>'6.13'!$C$20</f>
        <v>ALAMBRE NEGRO CAL. 18</v>
      </c>
      <c r="C61" s="37" t="str">
        <f>'6.13'!$D$20</f>
        <v>Kg</v>
      </c>
      <c r="D61" s="38">
        <f>'6.13'!$E$20</f>
        <v>0</v>
      </c>
      <c r="E61" s="37">
        <f>('6.13'!$F$20*'M-6.13'!$H$19)</f>
        <v>3.52</v>
      </c>
      <c r="F61" s="38">
        <f>$D$61*$E$61</f>
        <v>0</v>
      </c>
    </row>
    <row r="62" spans="2:6" x14ac:dyDescent="0.25">
      <c r="B62" s="37" t="str">
        <f>'6.13'!$C$21</f>
        <v>DISTANCIADOR DE CONCRETO</v>
      </c>
      <c r="C62" s="37" t="str">
        <f>'6.13'!$D$21</f>
        <v>Un</v>
      </c>
      <c r="D62" s="38">
        <f>'6.13'!$E$21</f>
        <v>0</v>
      </c>
      <c r="E62" s="37">
        <f>('6.13'!$F$21*'M-6.13'!$H$19)</f>
        <v>660</v>
      </c>
      <c r="F62" s="38">
        <f>$D$62*$E$62</f>
        <v>0</v>
      </c>
    </row>
    <row r="63" spans="2:6" x14ac:dyDescent="0.25">
      <c r="B63" s="37" t="str">
        <f>'7.01'!$C$15</f>
        <v>LOSETA DE CAUCHO</v>
      </c>
      <c r="C63" s="37" t="str">
        <f>'7.01'!$D$15</f>
        <v>M2</v>
      </c>
      <c r="D63" s="38">
        <f>'7.01'!$E$15</f>
        <v>0</v>
      </c>
      <c r="E63" s="37">
        <f>('7.01'!$F$15*'M-7.01'!$H$19)</f>
        <v>112.35000000000001</v>
      </c>
      <c r="F63" s="38">
        <f>$D$63*$E$63</f>
        <v>0</v>
      </c>
    </row>
    <row r="64" spans="2:6" x14ac:dyDescent="0.25">
      <c r="B64" s="37" t="str">
        <f>'7.01'!$C$16</f>
        <v>ADHESIVO - PEGANTE ACRÍLICO PARA CAUCHO</v>
      </c>
      <c r="C64" s="37" t="str">
        <f>'7.01'!$D$16</f>
        <v>KG</v>
      </c>
      <c r="D64" s="38">
        <f>'7.01'!$E$16</f>
        <v>0</v>
      </c>
      <c r="E64" s="37">
        <f>('7.01'!$F$16*'M-7.01'!$H$19)+('8.04'!$F$16*'M-8.04'!$H$19)</f>
        <v>89.75</v>
      </c>
      <c r="F64" s="38">
        <f>$D$64*$E$64</f>
        <v>0</v>
      </c>
    </row>
    <row r="65" spans="2:6" x14ac:dyDescent="0.25">
      <c r="B65" s="37" t="str">
        <f>'7.02'!$C$15</f>
        <v>PISO LAMINADO WATER RESIST 8 MM MUNSTE CAJA 1.97 M2 HOLZTEK</v>
      </c>
      <c r="C65" s="37" t="str">
        <f>'7.02'!$D$15</f>
        <v>M2</v>
      </c>
      <c r="D65" s="38">
        <f>'7.02'!$E$15</f>
        <v>0</v>
      </c>
      <c r="E65" s="37">
        <f>('7.02'!$F$15*'M-7.02'!$H$19)</f>
        <v>150.2235</v>
      </c>
      <c r="F65" s="38">
        <f>$D$65*$E$65</f>
        <v>0</v>
      </c>
    </row>
    <row r="66" spans="2:6" x14ac:dyDescent="0.25">
      <c r="B66" s="37" t="str">
        <f>'7.02'!$C$16</f>
        <v>ESPUMA NIVELADORA POLIETILENO 2MM</v>
      </c>
      <c r="C66" s="37" t="str">
        <f>'7.02'!$D$16</f>
        <v>KG</v>
      </c>
      <c r="D66" s="38">
        <f>'7.02'!$E$16</f>
        <v>0</v>
      </c>
      <c r="E66" s="37">
        <f>('7.02'!$F$16*'M-7.02'!$H$19)</f>
        <v>35.767499999999998</v>
      </c>
      <c r="F66" s="38">
        <f>$D$66*$E$66</f>
        <v>0</v>
      </c>
    </row>
    <row r="67" spans="2:6" x14ac:dyDescent="0.25">
      <c r="B67" s="37" t="str">
        <f>'7.03'!$C$15</f>
        <v>RECUBRIMIENTO ACRÍLICO	PINTURA PARA CANCHAS Y PISOS PINTUCO (BASE ACCENT)</v>
      </c>
      <c r="C67" s="37" t="str">
        <f>'7.03'!$D$15</f>
        <v>GL</v>
      </c>
      <c r="D67" s="38">
        <f>'7.03'!$E$15</f>
        <v>0</v>
      </c>
      <c r="E67" s="37">
        <f>('7.03'!$F$15*'M-7.03'!$H$19)</f>
        <v>44.982000000000006</v>
      </c>
      <c r="F67" s="38">
        <f>$D$67*$E$67</f>
        <v>0</v>
      </c>
    </row>
    <row r="68" spans="2:6" x14ac:dyDescent="0.25">
      <c r="B68" s="37" t="str">
        <f>'8.01'!$C$15</f>
        <v>VINILO TIPO 1 PREMIUM LAVABLE</v>
      </c>
      <c r="C68" s="37" t="str">
        <f>'8.01'!$D$15</f>
        <v>GL</v>
      </c>
      <c r="D68" s="38">
        <f>'8.01'!$E$15</f>
        <v>0</v>
      </c>
      <c r="E68" s="37">
        <f>('8.01'!$F$15*'M-8.01'!$H$19)</f>
        <v>147</v>
      </c>
      <c r="F68" s="38">
        <f>$D$68*$E$68</f>
        <v>0</v>
      </c>
    </row>
    <row r="69" spans="2:6" x14ac:dyDescent="0.25">
      <c r="B69" s="37" t="str">
        <f>'8.02'!$C$15</f>
        <v>LÁMINA YESO ST 12.7MM	BOARD ST 1.22X2.44M</v>
      </c>
      <c r="C69" s="37" t="str">
        <f>'8.02'!$D$15</f>
        <v>UND</v>
      </c>
      <c r="D69" s="38">
        <f>'8.02'!$E$15</f>
        <v>0</v>
      </c>
      <c r="E69" s="37">
        <f>('8.02'!$F$15*'M-8.02'!$H$21)+('8.03'!$F$15*'M-8.03'!$H$18)</f>
        <v>138.60000000000002</v>
      </c>
      <c r="F69" s="38">
        <f>$D$69*$E$69</f>
        <v>0</v>
      </c>
    </row>
    <row r="70" spans="2:6" x14ac:dyDescent="0.25">
      <c r="B70" s="37" t="str">
        <f>'8.02'!$C$16</f>
        <v>ESTRUCTURA METÁLICA;CANAL + PARANTE GALVANIZADO</v>
      </c>
      <c r="C70" s="37" t="str">
        <f>'8.02'!$D$16</f>
        <v>M2</v>
      </c>
      <c r="D70" s="38">
        <f>'8.02'!$E$16</f>
        <v>0</v>
      </c>
      <c r="E70" s="37">
        <f>('8.02'!$F$16*'M-8.02'!$H$21)+('8.03'!$F$16*'M-8.03'!$H$18)</f>
        <v>252</v>
      </c>
      <c r="F70" s="38">
        <f>$D$70*$E$70</f>
        <v>0</v>
      </c>
    </row>
    <row r="71" spans="2:6" x14ac:dyDescent="0.25">
      <c r="B71" s="37" t="str">
        <f>'8.02'!$C$17</f>
        <v>TORNILLOS AUTOPERFORANTES 8X1 Y 6X1</v>
      </c>
      <c r="C71" s="37" t="str">
        <f>'8.02'!$D$17</f>
        <v>GB</v>
      </c>
      <c r="D71" s="38">
        <f>'8.02'!$E$17</f>
        <v>0</v>
      </c>
      <c r="E71" s="37">
        <f>('8.02'!$F$17*'M-8.02'!$H$21)+('8.03'!$F$17*'M-8.03'!$H$18)+('8.04'!$F$17*'M-8.04'!$H$19)</f>
        <v>300</v>
      </c>
      <c r="F71" s="38">
        <f>$D$71*$E$71</f>
        <v>0</v>
      </c>
    </row>
    <row r="72" spans="2:6" x14ac:dyDescent="0.25">
      <c r="B72" s="37" t="str">
        <f>'8.02'!$C$18</f>
        <v>MASILLA DRYWALL MASILLA PARA JUNTAS</v>
      </c>
      <c r="C72" s="37" t="str">
        <f>'8.02'!$D$18</f>
        <v>KG</v>
      </c>
      <c r="D72" s="38">
        <f>'8.02'!$E$18</f>
        <v>0</v>
      </c>
      <c r="E72" s="37">
        <f>('8.02'!$F$18*'M-8.02'!$H$21)+('8.03'!$F$18*'M-8.03'!$H$18)</f>
        <v>240</v>
      </c>
      <c r="F72" s="38">
        <f>$D$72*$E$72</f>
        <v>0</v>
      </c>
    </row>
    <row r="73" spans="2:6" x14ac:dyDescent="0.25">
      <c r="B73" s="37" t="str">
        <f>'8.02'!$C$19</f>
        <v xml:space="preserve"> PINTURA VINILO TIPO 1</v>
      </c>
      <c r="C73" s="37" t="str">
        <f>'8.02'!$D$19</f>
        <v>GL</v>
      </c>
      <c r="D73" s="38">
        <f>'8.02'!$E$19</f>
        <v>0</v>
      </c>
      <c r="E73" s="37">
        <f>('8.02'!$F$19*'M-8.02'!$H$21)+('8.03'!$F$19*'M-8.03'!$H$18)</f>
        <v>31.5</v>
      </c>
      <c r="F73" s="38">
        <f>$D$73*$E$73</f>
        <v>0</v>
      </c>
    </row>
    <row r="74" spans="2:6" x14ac:dyDescent="0.25">
      <c r="B74" s="37" t="str">
        <f>'8.04'!$C$15</f>
        <v>PANEL DEKOWALL</v>
      </c>
      <c r="C74" s="37" t="str">
        <f>'8.04'!$D$15</f>
        <v>UND</v>
      </c>
      <c r="D74" s="38">
        <f>'8.04'!$E$15</f>
        <v>0</v>
      </c>
      <c r="E74" s="37">
        <f>('8.04'!$F$15*'M-8.04'!$H$19)</f>
        <v>30</v>
      </c>
      <c r="F74" s="38">
        <f>$D$74*$E$74</f>
        <v>0</v>
      </c>
    </row>
    <row r="75" spans="2:6" x14ac:dyDescent="0.25">
      <c r="B75" s="37" t="str">
        <f>'8.05'!$C$15</f>
        <v>PLACA SUPER BOARD FIBRO CEMENTO (1.22 X 2.44) 6MM</v>
      </c>
      <c r="C75" s="37" t="str">
        <f>'8.05'!$D$15</f>
        <v>UN</v>
      </c>
      <c r="D75" s="38">
        <f>'8.05'!$E$15</f>
        <v>0</v>
      </c>
      <c r="E75" s="37">
        <f>('8.05'!$F$15*'M-8.05'!$H$21)</f>
        <v>42.5</v>
      </c>
      <c r="F75" s="38">
        <f>$D$75*$E$75</f>
        <v>0</v>
      </c>
    </row>
    <row r="76" spans="2:6" x14ac:dyDescent="0.25">
      <c r="B76" s="37" t="str">
        <f>'8.05'!$C$16</f>
        <v>ALAMBRE GALVANIZADO CAL 10</v>
      </c>
      <c r="C76" s="37" t="str">
        <f>'8.05'!$D$16</f>
        <v>KG</v>
      </c>
      <c r="D76" s="38">
        <f>'8.05'!$E$16</f>
        <v>0</v>
      </c>
      <c r="E76" s="37">
        <f>('8.05'!$F$16*'M-8.05'!$H$21)</f>
        <v>5</v>
      </c>
      <c r="F76" s="38">
        <f>$D$76*$E$76</f>
        <v>0</v>
      </c>
    </row>
    <row r="77" spans="2:6" x14ac:dyDescent="0.25">
      <c r="B77" s="37" t="str">
        <f>'8.05'!$C$17</f>
        <v>ALAMBRE GALVANIZADO CAL 8</v>
      </c>
      <c r="C77" s="37" t="str">
        <f>'8.05'!$D$17</f>
        <v>KG</v>
      </c>
      <c r="D77" s="38">
        <f>'8.05'!$E$17</f>
        <v>0</v>
      </c>
      <c r="E77" s="37">
        <f>('8.05'!$F$17*'M-8.05'!$H$21)+('8.05'!$F$25*'M-8.05'!$H$21)</f>
        <v>10</v>
      </c>
      <c r="F77" s="38">
        <f>$D$77*$E$77</f>
        <v>0</v>
      </c>
    </row>
    <row r="78" spans="2:6" x14ac:dyDescent="0.25">
      <c r="B78" s="37" t="str">
        <f>'8.05'!$C$18</f>
        <v>PINTURA VINILO TIPO 1 LAVABLE</v>
      </c>
      <c r="C78" s="37" t="str">
        <f>'8.05'!$D$18</f>
        <v>GAL</v>
      </c>
      <c r="D78" s="38">
        <f>'8.05'!$E$18</f>
        <v>0</v>
      </c>
      <c r="E78" s="37">
        <f>('8.05'!$F$18*'M-8.05'!$H$21)+('8.05'!$F$26*'M-8.05'!$H$21)</f>
        <v>10</v>
      </c>
      <c r="F78" s="38">
        <f>$D$78*$E$78</f>
        <v>0</v>
      </c>
    </row>
    <row r="79" spans="2:6" x14ac:dyDescent="0.25">
      <c r="B79" s="37" t="str">
        <f>'8.05'!$C$19</f>
        <v>CINTA PAPEL TOPEX 30 MTS ANCHO 50 MM</v>
      </c>
      <c r="C79" s="37" t="str">
        <f>'8.05'!$D$19</f>
        <v>UN</v>
      </c>
      <c r="D79" s="38">
        <f>'8.05'!$E$19</f>
        <v>0</v>
      </c>
      <c r="E79" s="37">
        <f>('8.05'!$F$19*'M-8.05'!$H$21)+('8.05'!$F$27*'M-8.05'!$H$21)</f>
        <v>42.5</v>
      </c>
      <c r="F79" s="38">
        <f>$D$79*$E$79</f>
        <v>0</v>
      </c>
    </row>
    <row r="80" spans="2:6" x14ac:dyDescent="0.25">
      <c r="B80" s="37" t="str">
        <f>'8.05'!$C$20</f>
        <v>MASILLA PARA GYPLAC SUPERMASTICO (5GL)</v>
      </c>
      <c r="C80" s="37" t="str">
        <f>'8.05'!$D$20</f>
        <v>GAL</v>
      </c>
      <c r="D80" s="38">
        <f>'8.05'!$E$20</f>
        <v>0</v>
      </c>
      <c r="E80" s="37">
        <f>('8.05'!$F$20*'M-8.05'!$H$21)+('8.05'!$F$28*'M-8.05'!$H$21)</f>
        <v>42.5</v>
      </c>
      <c r="F80" s="38">
        <f>$D$80*$E$80</f>
        <v>0</v>
      </c>
    </row>
    <row r="81" spans="2:6" x14ac:dyDescent="0.25">
      <c r="B81" s="37" t="str">
        <f>'8.05'!$C$21</f>
        <v>TORNILLO 7 * 7/16 CORTO GYPLAC PZ</v>
      </c>
      <c r="C81" s="37" t="str">
        <f>'8.05'!$D$21</f>
        <v>UN</v>
      </c>
      <c r="D81" s="38">
        <f>'8.05'!$E$21</f>
        <v>0</v>
      </c>
      <c r="E81" s="37">
        <f>('8.05'!$F$21*'M-8.05'!$H$21)+('8.05'!$F$29*'M-8.05'!$H$21)</f>
        <v>825</v>
      </c>
      <c r="F81" s="38">
        <f>$D$81*$E$81</f>
        <v>0</v>
      </c>
    </row>
    <row r="82" spans="2:6" x14ac:dyDescent="0.25">
      <c r="B82" s="37" t="str">
        <f>'8.05'!$C$22</f>
        <v>TORNILLO STANDAR 6 * 1 LARGO GYPLAC</v>
      </c>
      <c r="C82" s="37" t="str">
        <f>'8.05'!$D$22</f>
        <v>UN</v>
      </c>
      <c r="D82" s="38">
        <f>'8.05'!$E$22</f>
        <v>0</v>
      </c>
      <c r="E82" s="37">
        <f>('8.05'!$F$22*'M-8.05'!$H$21)+('8.05'!$F$30*'M-8.05'!$H$21)</f>
        <v>2500</v>
      </c>
      <c r="F82" s="38">
        <f>$D$82*$E$82</f>
        <v>0</v>
      </c>
    </row>
    <row r="83" spans="2:6" x14ac:dyDescent="0.25">
      <c r="B83" s="37" t="str">
        <f>'8.05'!$C$23</f>
        <v>VIGUETA CIELO RASO T. DRYWAY 41.3 MM 2.44 M</v>
      </c>
      <c r="C83" s="37" t="str">
        <f>'8.05'!$D$23</f>
        <v>UN</v>
      </c>
      <c r="D83" s="38">
        <f>'8.05'!$E$23</f>
        <v>0</v>
      </c>
      <c r="E83" s="37">
        <f>('8.05'!$F$23*'M-8.05'!$H$21)+('8.05'!$F$31*'M-8.05'!$H$21)</f>
        <v>82.5</v>
      </c>
      <c r="F83" s="38">
        <f>$D$83*$E$83</f>
        <v>0</v>
      </c>
    </row>
    <row r="84" spans="2:6" x14ac:dyDescent="0.25">
      <c r="B84" s="37" t="str">
        <f>'8.05'!$C$24</f>
        <v>ANGULO 3/4" X 1/16" ANOL AA-59 L= MT</v>
      </c>
      <c r="C84" s="37" t="str">
        <f>'8.05'!$D$24</f>
        <v>UN</v>
      </c>
      <c r="D84" s="38">
        <f>'8.05'!$E$24</f>
        <v>0</v>
      </c>
      <c r="E84" s="37">
        <f>('8.05'!$F$24*'M-8.05'!$H$21)+('8.05'!$F$32*'M-8.05'!$H$21)</f>
        <v>167.5</v>
      </c>
      <c r="F84" s="38">
        <f>$D$84*$E$84</f>
        <v>0</v>
      </c>
    </row>
    <row r="85" spans="2:6" x14ac:dyDescent="0.25">
      <c r="B85" s="37" t="str">
        <f>'8.06'!$C$15</f>
        <v>PINTURA ESMALTE EPÓXICO ROJO</v>
      </c>
      <c r="C85" s="37" t="str">
        <f>'8.06'!$D$15</f>
        <v>UND</v>
      </c>
      <c r="D85" s="38">
        <f>'8.06'!$E$15</f>
        <v>0</v>
      </c>
      <c r="E85" s="37">
        <f>('8.06'!$F$15*'M-8.06'!$H$19)</f>
        <v>0.5</v>
      </c>
      <c r="F85" s="38">
        <f>$D$85*$E$85</f>
        <v>0</v>
      </c>
    </row>
    <row r="86" spans="2:6" x14ac:dyDescent="0.25">
      <c r="B86" s="37" t="str">
        <f>'8.06'!$C$16</f>
        <v>LIJA PARA METAL GRANO 120-220</v>
      </c>
      <c r="C86" s="37" t="str">
        <f>'8.06'!$D$16</f>
        <v>UND</v>
      </c>
      <c r="D86" s="38">
        <f>'8.06'!$E$16</f>
        <v>0</v>
      </c>
      <c r="E86" s="37">
        <f>('8.06'!$F$16*'M-8.06'!$H$19)</f>
        <v>5</v>
      </c>
      <c r="F86" s="38">
        <f>$D$86*$E$86</f>
        <v>0</v>
      </c>
    </row>
    <row r="87" spans="2:6" x14ac:dyDescent="0.25">
      <c r="B87" s="37" t="str">
        <f>'9.01'!$C$15</f>
        <v>VENTANA ALUMINIO CORREDIZA TRAFICO PESADO ANOLOK INCLUYE VIDRIO</v>
      </c>
      <c r="C87" s="37" t="str">
        <f>'9.01'!$D$15</f>
        <v>M2</v>
      </c>
      <c r="D87" s="38">
        <f>'9.01'!$E$15</f>
        <v>0</v>
      </c>
      <c r="E87" s="37">
        <f>('9.01'!$F$15*'M-9.01'!$H$20)</f>
        <v>60</v>
      </c>
      <c r="F87" s="38">
        <f>$D$87*$E$87</f>
        <v>0</v>
      </c>
    </row>
    <row r="88" spans="2:6" x14ac:dyDescent="0.25">
      <c r="B88" s="37" t="str">
        <f>'9.02'!$C$15</f>
        <v>PUERTA ALUMINIO SISTEMA CORREDIZA ANALOCK INCLUYE VIDRIO 4 MM</v>
      </c>
      <c r="C88" s="37" t="str">
        <f>'9.02'!$D$15</f>
        <v>M2</v>
      </c>
      <c r="D88" s="38">
        <f>'9.02'!$E$15</f>
        <v>0</v>
      </c>
      <c r="E88" s="37">
        <f>('9.02'!$F$15*'M-9.02'!$H$21)</f>
        <v>11.64</v>
      </c>
      <c r="F88" s="38">
        <f>$D$88*$E$88</f>
        <v>0</v>
      </c>
    </row>
    <row r="89" spans="2:6" x14ac:dyDescent="0.25">
      <c r="B89" s="37" t="str">
        <f>'9.03'!$C$15</f>
        <v>PUERTA EN VIDRIO TEMPLADO DE 10 MM, CERRADURA. MANIJA Y PVO</v>
      </c>
      <c r="C89" s="37" t="str">
        <f>'9.03'!$D$15</f>
        <v>M2</v>
      </c>
      <c r="D89" s="38">
        <f>'9.03'!$E$15</f>
        <v>0</v>
      </c>
      <c r="E89" s="37">
        <f>('9.03'!$F$15*'M-9.03'!$H$20)</f>
        <v>8.2799999999999994</v>
      </c>
      <c r="F89" s="38">
        <f>$D$89*$E$89</f>
        <v>0</v>
      </c>
    </row>
    <row r="90" spans="2:6" x14ac:dyDescent="0.25">
      <c r="B90" s="37" t="str">
        <f>'10.01'!$C$15</f>
        <v>DISEÑO ELECTRICO Y TELECOMUNICACIONES</v>
      </c>
      <c r="C90" s="37" t="str">
        <f>'10.01'!$D$15</f>
        <v>GB</v>
      </c>
      <c r="D90" s="38">
        <f>'10.01'!$E$15</f>
        <v>0</v>
      </c>
      <c r="E90" s="37">
        <f>('10.01'!$F$15*'M-10.01'!$H$32)</f>
        <v>1</v>
      </c>
      <c r="F90" s="38">
        <f>$D$90*$E$90</f>
        <v>0</v>
      </c>
    </row>
    <row r="91" spans="2:6" x14ac:dyDescent="0.25">
      <c r="B91" s="37" t="str">
        <f>'11.01'!$C$15</f>
        <v>ADOQUIN CONCRETO COLOR AMARILLO TRAFICO LIVIANO (20X10X6 CM)</v>
      </c>
      <c r="C91" s="37" t="str">
        <f>'11.01'!$D$15</f>
        <v>UN</v>
      </c>
      <c r="D91" s="38">
        <f>'11.01'!$E$15</f>
        <v>0</v>
      </c>
      <c r="E91" s="37">
        <f>('11.01'!$F$15*'M-11.01'!$H$20)</f>
        <v>6500</v>
      </c>
      <c r="F91" s="38">
        <f>$D$91*$E$91</f>
        <v>0</v>
      </c>
    </row>
    <row r="92" spans="2:6" x14ac:dyDescent="0.25">
      <c r="B92" s="37" t="str">
        <f>'11.01'!$C$16</f>
        <v>ARENA DE RIO</v>
      </c>
      <c r="C92" s="37" t="str">
        <f>'11.01'!$D$16</f>
        <v>M3</v>
      </c>
      <c r="D92" s="38">
        <f>'11.01'!$E$16</f>
        <v>0</v>
      </c>
      <c r="E92" s="37">
        <f>('11.01'!$F$16*'M-11.01'!$H$20)+('11.02'!$F$16*'M-11.02'!$H$19)</f>
        <v>2.5499999999999998</v>
      </c>
      <c r="F92" s="38">
        <f>$D$92*$E$92</f>
        <v>0</v>
      </c>
    </row>
    <row r="93" spans="2:6" x14ac:dyDescent="0.25">
      <c r="B93" s="37" t="str">
        <f>'11.02'!$C$15</f>
        <v>ADOQUIN CONCRETO  COLOR ROJOTRAFICO LIVIANO (20X10X6 CM)</v>
      </c>
      <c r="C93" s="37" t="str">
        <f>'11.02'!$D$15</f>
        <v>UN</v>
      </c>
      <c r="D93" s="38">
        <f>'11.02'!$E$15</f>
        <v>0</v>
      </c>
      <c r="E93" s="37">
        <f>('11.02'!$F$15*'M-11.02'!$H$19)</f>
        <v>6760</v>
      </c>
      <c r="F93" s="38">
        <f>$D$93*$E$93</f>
        <v>0</v>
      </c>
    </row>
    <row r="94" spans="2:6" x14ac:dyDescent="0.25">
      <c r="B94" s="37" t="str">
        <f>'11.03'!$C$16</f>
        <v>SUPERPLASTIFICANTES O FLUIDIFICANTES</v>
      </c>
      <c r="C94" s="37" t="str">
        <f>'11.03'!$D$16</f>
        <v>KG</v>
      </c>
      <c r="D94" s="38">
        <f>'11.03'!$E$16</f>
        <v>0</v>
      </c>
      <c r="E94" s="37">
        <f>('11.03'!$F$16*'M-11.03'!$H$19)+('11.04'!$F$16*'M-11.04'!$H$19)+('11.08'!$F$16*'M-11.08'!$H$19)</f>
        <v>5.5500000000000007</v>
      </c>
      <c r="F94" s="38">
        <f>$D$94*$E$94</f>
        <v>0</v>
      </c>
    </row>
    <row r="95" spans="2:6" x14ac:dyDescent="0.25">
      <c r="B95" s="37" t="str">
        <f>'11.04'!$C$17</f>
        <v>ACERO DE REFUERZO FY 4200 KG/CM2. 1/4" - 3/8" BARRA CORRUGADA NTC2289/G60</v>
      </c>
      <c r="C95" s="37" t="str">
        <f>'11.04'!$D$17</f>
        <v>KG</v>
      </c>
      <c r="D95" s="38">
        <f>'11.04'!$E$17</f>
        <v>0</v>
      </c>
      <c r="E95" s="37">
        <f>('11.04'!$F$17*'M-11.04'!$H$19)+('11.08'!$F$17*'M-11.08'!$H$19)</f>
        <v>1057.056</v>
      </c>
      <c r="F95" s="38">
        <f>$D$95*$E$95</f>
        <v>0</v>
      </c>
    </row>
    <row r="96" spans="2:6" x14ac:dyDescent="0.25">
      <c r="B96" s="37" t="str">
        <f>'11.05'!$C$15</f>
        <v>GRANO DE PIEDRA NATURAL</v>
      </c>
      <c r="C96" s="37" t="str">
        <f>'11.05'!$D$15</f>
        <v>KG</v>
      </c>
      <c r="D96" s="38">
        <f>'11.05'!$E$15</f>
        <v>0</v>
      </c>
      <c r="E96" s="37">
        <f>('11.05'!$F$15*'M-11.05'!$H$19)</f>
        <v>8325</v>
      </c>
      <c r="F96" s="38">
        <f>$D$96*$E$96</f>
        <v>0</v>
      </c>
    </row>
    <row r="97" spans="2:6" x14ac:dyDescent="0.25">
      <c r="B97" s="37" t="str">
        <f>'11.05'!$C$16</f>
        <v>CEMENTO GRIS</v>
      </c>
      <c r="C97" s="37" t="str">
        <f>'11.05'!$D$16</f>
        <v>KG</v>
      </c>
      <c r="D97" s="38">
        <f>'11.05'!$E$16</f>
        <v>0</v>
      </c>
      <c r="E97" s="37">
        <f>('11.05'!$F$16*'M-11.05'!$H$19)</f>
        <v>3885</v>
      </c>
      <c r="F97" s="38">
        <f>$D$97*$E$97</f>
        <v>0</v>
      </c>
    </row>
    <row r="98" spans="2:6" x14ac:dyDescent="0.25">
      <c r="B98" s="37" t="str">
        <f>'11.05'!$C$17</f>
        <v>MARMOLINA BLANCA</v>
      </c>
      <c r="C98" s="37" t="str">
        <f>'11.05'!$D$17</f>
        <v>KG</v>
      </c>
      <c r="D98" s="38">
        <f>'11.05'!$E$17</f>
        <v>0</v>
      </c>
      <c r="E98" s="37">
        <f>('11.05'!$F$17*'M-11.05'!$H$19)</f>
        <v>3330</v>
      </c>
      <c r="F98" s="38">
        <f>$D$98*$E$98</f>
        <v>0</v>
      </c>
    </row>
    <row r="99" spans="2:6" x14ac:dyDescent="0.25">
      <c r="B99" s="37" t="str">
        <f>'11.05'!$C$18</f>
        <v>SELLADOR POLIMÉRICO PIEDRA - MÁRMOL - GRANITO 600 ML</v>
      </c>
      <c r="C99" s="37" t="str">
        <f>'11.05'!$D$18</f>
        <v>UND</v>
      </c>
      <c r="D99" s="38">
        <f>'11.05'!$E$18</f>
        <v>0</v>
      </c>
      <c r="E99" s="37">
        <f>('11.05'!$F$18*'M-11.05'!$H$19)</f>
        <v>18.5</v>
      </c>
      <c r="F99" s="38">
        <f>$D$99*$E$99</f>
        <v>0</v>
      </c>
    </row>
    <row r="100" spans="2:6" x14ac:dyDescent="0.25">
      <c r="B100" s="37" t="str">
        <f>'11.05'!$C$19</f>
        <v>ARENA LAVADA DE RIO</v>
      </c>
      <c r="C100" s="37" t="str">
        <f>'11.05'!$D$19</f>
        <v>M3</v>
      </c>
      <c r="D100" s="38">
        <f>'11.05'!$E$19</f>
        <v>0</v>
      </c>
      <c r="E100" s="37">
        <f>('11.05'!$F$19*'M-11.05'!$H$19)</f>
        <v>5.55</v>
      </c>
      <c r="F100" s="38">
        <f>$D$100*$E$100</f>
        <v>0</v>
      </c>
    </row>
    <row r="101" spans="2:6" x14ac:dyDescent="0.25">
      <c r="B101" s="37" t="str">
        <f>'11.09'!$C$15</f>
        <v>REJILLA METÁLICA DE GRATING GALVANIZADO TIPO T 30MM</v>
      </c>
      <c r="C101" s="37" t="str">
        <f>'11.09'!$D$15</f>
        <v>UND</v>
      </c>
      <c r="D101" s="38">
        <f>'11.09'!$E$15</f>
        <v>0</v>
      </c>
      <c r="E101" s="37">
        <f>('11.09'!$F$15*'M-11.09'!$H$19)</f>
        <v>169.7535</v>
      </c>
      <c r="F101" s="38">
        <f>$D$101*$E$101</f>
        <v>0</v>
      </c>
    </row>
    <row r="102" spans="2:6" x14ac:dyDescent="0.25">
      <c r="B102" s="37" t="str">
        <f>'11.09'!$C$16</f>
        <v>ESTRUCTURA DE SOPORTE;PERFILES METÁLICOS, SOLDADURA, MONTAJE</v>
      </c>
      <c r="C102" s="37" t="str">
        <f>'11.09'!$D$16</f>
        <v>KG</v>
      </c>
      <c r="D102" s="38">
        <f>'11.09'!$E$16</f>
        <v>0</v>
      </c>
      <c r="E102" s="37">
        <f>('11.09'!$F$16*'M-11.09'!$H$19)+('11.11'!$F$15*'M-11.11'!$H$20)</f>
        <v>3313.3999999999996</v>
      </c>
      <c r="F102" s="38">
        <f>$D$102*$E$102</f>
        <v>0</v>
      </c>
    </row>
    <row r="103" spans="2:6" x14ac:dyDescent="0.25">
      <c r="B103" s="37" t="str">
        <f>'11.11'!$C$16</f>
        <v>DISOLVENTE PARA PINTURA (TINNER)</v>
      </c>
      <c r="C103" s="37" t="str">
        <f>'11.11'!$D$16</f>
        <v>GLN</v>
      </c>
      <c r="D103" s="38">
        <f>'11.11'!$E$16</f>
        <v>0</v>
      </c>
      <c r="E103" s="37">
        <f>('11.11'!$F$16*'M-11.11'!$H$20)</f>
        <v>2</v>
      </c>
      <c r="F103" s="38">
        <f>$D$103*$E$103</f>
        <v>0</v>
      </c>
    </row>
    <row r="104" spans="2:6" x14ac:dyDescent="0.25">
      <c r="B104" s="37" t="str">
        <f>'11.11'!$C$17</f>
        <v>ANTICORROSIVO NEGRO</v>
      </c>
      <c r="C104" s="37" t="str">
        <f>'11.11'!$D$17</f>
        <v>GLN</v>
      </c>
      <c r="D104" s="38">
        <f>'11.11'!$E$17</f>
        <v>0</v>
      </c>
      <c r="E104" s="37">
        <f>('11.11'!$F$17*'M-11.11'!$H$20)</f>
        <v>1</v>
      </c>
      <c r="F104" s="38">
        <f>$D$104*$E$104</f>
        <v>0</v>
      </c>
    </row>
    <row r="105" spans="2:6" x14ac:dyDescent="0.25">
      <c r="B105" s="37" t="str">
        <f>'11.11'!$C$18</f>
        <v>SOLDADURA 7018 X 1/8"</v>
      </c>
      <c r="C105" s="37" t="str">
        <f>'11.11'!$D$18</f>
        <v>KG</v>
      </c>
      <c r="D105" s="38">
        <f>'11.11'!$E$18</f>
        <v>0</v>
      </c>
      <c r="E105" s="37">
        <f>('11.11'!$F$18*'M-11.11'!$H$20)</f>
        <v>10</v>
      </c>
      <c r="F105" s="38">
        <f>$D$105*$E$105</f>
        <v>0</v>
      </c>
    </row>
    <row r="106" spans="2:6" x14ac:dyDescent="0.25">
      <c r="B106" s="37" t="str">
        <f>'12.01'!$C$15</f>
        <v>PRADO TRENZA</v>
      </c>
      <c r="C106" s="37" t="str">
        <f>'12.01'!$D$15</f>
        <v>M2</v>
      </c>
      <c r="D106" s="38">
        <f>'12.01'!$E$15</f>
        <v>0</v>
      </c>
      <c r="E106" s="37">
        <f>('12.01'!$F$15*'M-12.01'!$H$21)</f>
        <v>220.00000000000003</v>
      </c>
      <c r="F106" s="38">
        <f>$D$106*$E$106</f>
        <v>0</v>
      </c>
    </row>
    <row r="107" spans="2:6" x14ac:dyDescent="0.25">
      <c r="B107" s="37" t="str">
        <f>'12.01'!$C$16</f>
        <v>TIERRA AGRICOLA (NEGRA)</v>
      </c>
      <c r="C107" s="37" t="str">
        <f>'12.01'!$D$16</f>
        <v>M3</v>
      </c>
      <c r="D107" s="38">
        <f>'12.01'!$E$16</f>
        <v>0</v>
      </c>
      <c r="E107" s="37">
        <f>('12.01'!$F$16*'M-12.01'!$H$21)</f>
        <v>7.0000000000000009</v>
      </c>
      <c r="F107" s="38">
        <f>$D$107*$E$107</f>
        <v>0</v>
      </c>
    </row>
    <row r="108" spans="2:6" x14ac:dyDescent="0.25">
      <c r="B108" s="331" t="s">
        <v>50</v>
      </c>
      <c r="C108" s="331"/>
      <c r="D108" s="331"/>
      <c r="E108" s="331"/>
      <c r="F108" s="39">
        <f>SUM($F$8:$F$107)</f>
        <v>0</v>
      </c>
    </row>
  </sheetData>
  <mergeCells count="10">
    <mergeCell ref="Q10:T10"/>
    <mergeCell ref="L19:O19"/>
    <mergeCell ref="G35:J35"/>
    <mergeCell ref="B108:E108"/>
    <mergeCell ref="B2:H2"/>
    <mergeCell ref="B3:I3"/>
    <mergeCell ref="B6:F6"/>
    <mergeCell ref="G6:K6"/>
    <mergeCell ref="L6:P6"/>
    <mergeCell ref="Q6:U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EliminarFilasDebajoDeDescripcion">
                <anchor moveWithCells="1" sizeWithCells="1">
                  <from>
                    <xdr:col>33</xdr:col>
                    <xdr:colOff>219075</xdr:colOff>
                    <xdr:row>1</xdr:row>
                    <xdr:rowOff>209550</xdr:rowOff>
                  </from>
                  <to>
                    <xdr:col>35</xdr:col>
                    <xdr:colOff>219075</xdr:colOff>
                    <xdr:row>1</xdr:row>
                    <xdr:rowOff>647700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7F1E-15DD-48FF-9842-5ED7198767A0}">
  <sheetPr codeName="Hoja54">
    <pageSetUpPr fitToPage="1"/>
  </sheetPr>
  <dimension ref="B1:K62"/>
  <sheetViews>
    <sheetView zoomScale="90" zoomScaleNormal="90" workbookViewId="0">
      <selection activeCell="M5" sqref="M5"/>
    </sheetView>
  </sheetViews>
  <sheetFormatPr baseColWidth="10" defaultRowHeight="15" x14ac:dyDescent="0.25"/>
  <cols>
    <col min="1" max="1" width="2" style="41" customWidth="1"/>
    <col min="2" max="2" width="10.7109375" style="41" customWidth="1"/>
    <col min="3" max="3" width="11.42578125" style="41"/>
    <col min="4" max="4" width="23" style="41" customWidth="1"/>
    <col min="5" max="5" width="16.42578125" style="41" bestFit="1" customWidth="1"/>
    <col min="6" max="6" width="8.5703125" style="41" customWidth="1"/>
    <col min="7" max="7" width="9.85546875" style="41" customWidth="1"/>
    <col min="8" max="8" width="14.85546875" style="41" bestFit="1" customWidth="1"/>
    <col min="9" max="9" width="12.7109375" style="41" customWidth="1"/>
    <col min="10" max="10" width="17.5703125" style="41" customWidth="1"/>
    <col min="11" max="11" width="15.140625" style="41" bestFit="1" customWidth="1"/>
    <col min="12" max="12" width="15.5703125" style="41" customWidth="1"/>
    <col min="13" max="16384" width="11.42578125" style="41"/>
  </cols>
  <sheetData>
    <row r="1" spans="2:10" ht="15.75" thickBot="1" x14ac:dyDescent="0.3"/>
    <row r="2" spans="2:10" ht="58.5" customHeight="1" x14ac:dyDescent="0.35">
      <c r="B2" s="391"/>
      <c r="C2" s="392"/>
      <c r="D2" s="392"/>
      <c r="E2" s="392"/>
      <c r="F2" s="392"/>
      <c r="G2" s="393" t="s">
        <v>51</v>
      </c>
      <c r="H2" s="393"/>
      <c r="I2" s="393"/>
      <c r="J2" s="394"/>
    </row>
    <row r="3" spans="2:10" x14ac:dyDescent="0.25">
      <c r="B3" s="395" t="s">
        <v>446</v>
      </c>
      <c r="C3" s="396"/>
      <c r="D3" s="396"/>
      <c r="E3" s="396"/>
      <c r="F3" s="396"/>
      <c r="G3" s="396"/>
      <c r="H3" s="397" t="s">
        <v>0</v>
      </c>
      <c r="I3" s="378"/>
      <c r="J3" s="398"/>
    </row>
    <row r="4" spans="2:10" ht="21.75" customHeight="1" x14ac:dyDescent="0.25">
      <c r="B4" s="395"/>
      <c r="C4" s="396"/>
      <c r="D4" s="396"/>
      <c r="E4" s="396"/>
      <c r="F4" s="396"/>
      <c r="G4" s="396"/>
      <c r="H4" s="399" t="s">
        <v>444</v>
      </c>
      <c r="I4" s="400"/>
      <c r="J4" s="401"/>
    </row>
    <row r="5" spans="2:10" ht="33.75" customHeight="1" x14ac:dyDescent="0.25">
      <c r="B5" s="402" t="s">
        <v>448</v>
      </c>
      <c r="C5" s="403"/>
      <c r="D5" s="403"/>
      <c r="E5" s="403"/>
      <c r="F5" s="403"/>
      <c r="G5" s="403"/>
      <c r="H5" s="403"/>
      <c r="I5" s="403"/>
      <c r="J5" s="404"/>
    </row>
    <row r="6" spans="2:10" x14ac:dyDescent="0.25">
      <c r="B6" s="42"/>
      <c r="J6" s="43"/>
    </row>
    <row r="7" spans="2:10" x14ac:dyDescent="0.25">
      <c r="B7" s="357" t="s">
        <v>52</v>
      </c>
      <c r="C7" s="358"/>
      <c r="D7" s="358"/>
      <c r="E7" s="44">
        <f>'PRESUPUESTO DE OBRA'!G119</f>
        <v>0</v>
      </c>
      <c r="F7" s="45"/>
      <c r="I7" s="46" t="s">
        <v>53</v>
      </c>
      <c r="J7" s="47">
        <v>0.15609999999999999</v>
      </c>
    </row>
    <row r="8" spans="2:10" x14ac:dyDescent="0.25">
      <c r="B8" s="357" t="s">
        <v>54</v>
      </c>
      <c r="C8" s="358"/>
      <c r="D8" s="358"/>
      <c r="E8" s="44">
        <f>E7*(1+J7+I50+I52*1.19)</f>
        <v>0</v>
      </c>
      <c r="F8" s="45"/>
      <c r="I8" s="46" t="s">
        <v>55</v>
      </c>
      <c r="J8" s="47" t="e">
        <f>I48</f>
        <v>#DIV/0!</v>
      </c>
    </row>
    <row r="9" spans="2:10" x14ac:dyDescent="0.25">
      <c r="B9" s="357" t="s">
        <v>56</v>
      </c>
      <c r="C9" s="358"/>
      <c r="D9" s="358"/>
      <c r="E9" s="48">
        <v>6</v>
      </c>
      <c r="J9" s="43"/>
    </row>
    <row r="10" spans="2:10" x14ac:dyDescent="0.25">
      <c r="B10" s="357" t="s">
        <v>57</v>
      </c>
      <c r="C10" s="358"/>
      <c r="D10" s="358"/>
      <c r="E10" s="49">
        <v>0.4</v>
      </c>
      <c r="J10" s="43"/>
    </row>
    <row r="11" spans="2:10" x14ac:dyDescent="0.25">
      <c r="B11" s="42"/>
      <c r="J11" s="43"/>
    </row>
    <row r="12" spans="2:10" ht="33.75" customHeight="1" x14ac:dyDescent="0.25">
      <c r="B12" s="405" t="s">
        <v>58</v>
      </c>
      <c r="C12" s="406"/>
      <c r="D12" s="406"/>
      <c r="E12" s="50" t="s">
        <v>59</v>
      </c>
      <c r="F12" s="50" t="s">
        <v>60</v>
      </c>
      <c r="G12" s="50" t="s">
        <v>61</v>
      </c>
      <c r="H12" s="50" t="s">
        <v>62</v>
      </c>
      <c r="I12" s="50" t="s">
        <v>63</v>
      </c>
      <c r="J12" s="51" t="s">
        <v>64</v>
      </c>
    </row>
    <row r="13" spans="2:10" x14ac:dyDescent="0.25">
      <c r="B13" s="389" t="s">
        <v>65</v>
      </c>
      <c r="C13" s="390"/>
      <c r="D13" s="390"/>
      <c r="E13" s="52">
        <f>SUM(E15:E18)</f>
        <v>15000000</v>
      </c>
      <c r="F13" s="53"/>
      <c r="G13" s="54"/>
      <c r="H13" s="52">
        <f>SUM(H15:H17)</f>
        <v>90000000</v>
      </c>
      <c r="I13" s="55" t="e">
        <f t="shared" ref="I13:I17" si="0">H13/$E$7</f>
        <v>#DIV/0!</v>
      </c>
      <c r="J13" s="56">
        <f>SUM(J14:J18)</f>
        <v>97500000</v>
      </c>
    </row>
    <row r="14" spans="2:10" ht="15.75" x14ac:dyDescent="0.25">
      <c r="B14" s="371" t="s">
        <v>66</v>
      </c>
      <c r="C14" s="381"/>
      <c r="D14" s="381"/>
      <c r="E14" s="57">
        <v>12500000</v>
      </c>
      <c r="F14" s="58">
        <v>0.1</v>
      </c>
      <c r="G14" s="59">
        <f>E$9</f>
        <v>6</v>
      </c>
      <c r="H14" s="60">
        <f>E14*G14*(F14)</f>
        <v>7500000</v>
      </c>
      <c r="I14" s="61" t="e">
        <f>H14/$E$7</f>
        <v>#DIV/0!</v>
      </c>
      <c r="J14" s="62">
        <f>E14*F14*(G14)</f>
        <v>7500000</v>
      </c>
    </row>
    <row r="15" spans="2:10" ht="15.75" x14ac:dyDescent="0.25">
      <c r="B15" s="371" t="s">
        <v>67</v>
      </c>
      <c r="C15" s="381"/>
      <c r="D15" s="381"/>
      <c r="E15" s="57">
        <v>6500000</v>
      </c>
      <c r="F15" s="58">
        <v>1</v>
      </c>
      <c r="G15" s="59">
        <f>E$9</f>
        <v>6</v>
      </c>
      <c r="H15" s="60">
        <f>E15*G15*(F15)</f>
        <v>39000000</v>
      </c>
      <c r="I15" s="61" t="e">
        <f>H15/$E$7</f>
        <v>#DIV/0!</v>
      </c>
      <c r="J15" s="62">
        <f>E15*F15*(G15)</f>
        <v>39000000</v>
      </c>
    </row>
    <row r="16" spans="2:10" ht="15.75" x14ac:dyDescent="0.25">
      <c r="B16" s="371" t="s">
        <v>68</v>
      </c>
      <c r="C16" s="381"/>
      <c r="D16" s="381"/>
      <c r="E16" s="57">
        <v>4500000</v>
      </c>
      <c r="F16" s="58">
        <v>1</v>
      </c>
      <c r="G16" s="59">
        <f t="shared" ref="G16:G17" si="1">E$9</f>
        <v>6</v>
      </c>
      <c r="H16" s="60">
        <f t="shared" ref="H16:H17" si="2">E16*G16*(F16)</f>
        <v>27000000</v>
      </c>
      <c r="I16" s="61" t="e">
        <f t="shared" si="0"/>
        <v>#DIV/0!</v>
      </c>
      <c r="J16" s="62">
        <f t="shared" ref="J16:J17" si="3">E16*F16*(G16)</f>
        <v>27000000</v>
      </c>
    </row>
    <row r="17" spans="2:11" ht="15.75" x14ac:dyDescent="0.25">
      <c r="B17" s="371" t="s">
        <v>69</v>
      </c>
      <c r="C17" s="381"/>
      <c r="D17" s="381"/>
      <c r="E17" s="57">
        <v>4000000</v>
      </c>
      <c r="F17" s="58">
        <v>1</v>
      </c>
      <c r="G17" s="59">
        <f t="shared" si="1"/>
        <v>6</v>
      </c>
      <c r="H17" s="60">
        <f t="shared" si="2"/>
        <v>24000000</v>
      </c>
      <c r="I17" s="61" t="e">
        <f t="shared" si="0"/>
        <v>#DIV/0!</v>
      </c>
      <c r="J17" s="62">
        <f t="shared" si="3"/>
        <v>24000000</v>
      </c>
    </row>
    <row r="18" spans="2:11" x14ac:dyDescent="0.25">
      <c r="B18" s="384"/>
      <c r="C18" s="385"/>
      <c r="D18" s="385"/>
      <c r="E18" s="63"/>
      <c r="F18" s="63"/>
      <c r="G18" s="64"/>
      <c r="H18" s="63"/>
      <c r="I18" s="63"/>
      <c r="J18" s="65"/>
    </row>
    <row r="19" spans="2:11" x14ac:dyDescent="0.25">
      <c r="B19" s="365" t="s">
        <v>70</v>
      </c>
      <c r="C19" s="386"/>
      <c r="D19" s="386"/>
      <c r="E19" s="66">
        <f>SUM(E20:E26)</f>
        <v>5440000</v>
      </c>
      <c r="F19" s="67" t="s">
        <v>71</v>
      </c>
      <c r="G19" s="54" t="s">
        <v>72</v>
      </c>
      <c r="H19" s="66">
        <f>SUM(H20:H26)</f>
        <v>31740000</v>
      </c>
      <c r="I19" s="55" t="e">
        <f>SUM(I20:I26)</f>
        <v>#DIV/0!</v>
      </c>
      <c r="J19" s="56">
        <f>SUM(J20:J26)</f>
        <v>31740000</v>
      </c>
    </row>
    <row r="20" spans="2:11" ht="15.75" x14ac:dyDescent="0.25">
      <c r="B20" s="387" t="s">
        <v>73</v>
      </c>
      <c r="C20" s="388"/>
      <c r="D20" s="388"/>
      <c r="E20" s="57">
        <v>300000</v>
      </c>
      <c r="F20" s="68">
        <v>0.5</v>
      </c>
      <c r="G20" s="59">
        <f t="shared" ref="G20:G22" si="4">E$9</f>
        <v>6</v>
      </c>
      <c r="H20" s="60">
        <f t="shared" ref="H20:H22" si="5">E20*G20*(F20)</f>
        <v>900000</v>
      </c>
      <c r="I20" s="61" t="e">
        <f t="shared" ref="I20:I22" si="6">H20/$E$7</f>
        <v>#DIV/0!</v>
      </c>
      <c r="J20" s="62">
        <f t="shared" ref="J20:J22" si="7">E20*F20*(G20)</f>
        <v>900000</v>
      </c>
    </row>
    <row r="21" spans="2:11" ht="15.75" x14ac:dyDescent="0.25">
      <c r="B21" s="371" t="s">
        <v>74</v>
      </c>
      <c r="C21" s="381"/>
      <c r="D21" s="381"/>
      <c r="E21" s="57">
        <v>400000</v>
      </c>
      <c r="F21" s="58">
        <v>1</v>
      </c>
      <c r="G21" s="59">
        <f t="shared" si="4"/>
        <v>6</v>
      </c>
      <c r="H21" s="60">
        <f t="shared" si="5"/>
        <v>2400000</v>
      </c>
      <c r="I21" s="61" t="e">
        <f t="shared" si="6"/>
        <v>#DIV/0!</v>
      </c>
      <c r="J21" s="62">
        <f t="shared" si="7"/>
        <v>2400000</v>
      </c>
    </row>
    <row r="22" spans="2:11" ht="15.75" x14ac:dyDescent="0.25">
      <c r="B22" s="371" t="s">
        <v>75</v>
      </c>
      <c r="C22" s="381"/>
      <c r="D22" s="381"/>
      <c r="E22" s="57">
        <v>1500000</v>
      </c>
      <c r="F22" s="58">
        <v>1</v>
      </c>
      <c r="G22" s="59">
        <f t="shared" si="4"/>
        <v>6</v>
      </c>
      <c r="H22" s="60">
        <f t="shared" si="5"/>
        <v>9000000</v>
      </c>
      <c r="I22" s="61" t="e">
        <f t="shared" si="6"/>
        <v>#DIV/0!</v>
      </c>
      <c r="J22" s="62">
        <f t="shared" si="7"/>
        <v>9000000</v>
      </c>
    </row>
    <row r="23" spans="2:11" ht="15.75" x14ac:dyDescent="0.25">
      <c r="B23" s="371" t="s">
        <v>76</v>
      </c>
      <c r="C23" s="381"/>
      <c r="D23" s="381"/>
      <c r="E23" s="57">
        <v>2000000</v>
      </c>
      <c r="F23" s="58">
        <v>1</v>
      </c>
      <c r="G23" s="59">
        <f>E$9</f>
        <v>6</v>
      </c>
      <c r="H23" s="60">
        <f>E23*G23*(F23)</f>
        <v>12000000</v>
      </c>
      <c r="I23" s="61" t="e">
        <f>H23/$E$7</f>
        <v>#DIV/0!</v>
      </c>
      <c r="J23" s="62">
        <f>E23*F23*(G23)</f>
        <v>12000000</v>
      </c>
    </row>
    <row r="24" spans="2:11" ht="15.75" x14ac:dyDescent="0.25">
      <c r="B24" s="371" t="s">
        <v>77</v>
      </c>
      <c r="C24" s="381"/>
      <c r="D24" s="381"/>
      <c r="E24" s="57">
        <v>400000</v>
      </c>
      <c r="F24" s="58">
        <v>1</v>
      </c>
      <c r="G24" s="59">
        <f>E$9</f>
        <v>6</v>
      </c>
      <c r="H24" s="60">
        <f>E24*G24*(F24)</f>
        <v>2400000</v>
      </c>
      <c r="I24" s="61" t="e">
        <f>H24/$E$7</f>
        <v>#DIV/0!</v>
      </c>
      <c r="J24" s="62">
        <f>E24*F24*(G24)</f>
        <v>2400000</v>
      </c>
    </row>
    <row r="25" spans="2:11" ht="15.75" x14ac:dyDescent="0.25">
      <c r="B25" s="371" t="s">
        <v>78</v>
      </c>
      <c r="C25" s="381"/>
      <c r="D25" s="381"/>
      <c r="E25" s="57">
        <v>840000</v>
      </c>
      <c r="F25" s="58">
        <v>1</v>
      </c>
      <c r="G25" s="59">
        <f>E$9</f>
        <v>6</v>
      </c>
      <c r="H25" s="60">
        <f>E25*G25*(F25)</f>
        <v>5040000</v>
      </c>
      <c r="I25" s="61" t="e">
        <f>H25/$E$7</f>
        <v>#DIV/0!</v>
      </c>
      <c r="J25" s="62">
        <f>E25*F25*(G25)</f>
        <v>5040000</v>
      </c>
    </row>
    <row r="26" spans="2:11" x14ac:dyDescent="0.25">
      <c r="B26" s="377"/>
      <c r="C26" s="378"/>
      <c r="D26" s="378"/>
      <c r="E26" s="69"/>
      <c r="F26" s="70"/>
      <c r="G26" s="70"/>
      <c r="H26" s="63"/>
      <c r="I26" s="63"/>
      <c r="J26" s="65"/>
    </row>
    <row r="27" spans="2:11" s="78" customFormat="1" ht="30" customHeight="1" x14ac:dyDescent="0.25">
      <c r="B27" s="379" t="s">
        <v>79</v>
      </c>
      <c r="C27" s="380"/>
      <c r="D27" s="380"/>
      <c r="E27" s="71" t="s">
        <v>80</v>
      </c>
      <c r="F27" s="72" t="s">
        <v>81</v>
      </c>
      <c r="G27" s="73" t="s">
        <v>82</v>
      </c>
      <c r="H27" s="74">
        <v>4115322</v>
      </c>
      <c r="I27" s="75" t="e">
        <f>SUM(I28:I35)</f>
        <v>#DIV/0!</v>
      </c>
      <c r="J27" s="76">
        <f>SUM(J28:J35)</f>
        <v>0</v>
      </c>
      <c r="K27" s="77"/>
    </row>
    <row r="28" spans="2:11" ht="15.75" x14ac:dyDescent="0.25">
      <c r="B28" s="371" t="s">
        <v>83</v>
      </c>
      <c r="C28" s="381"/>
      <c r="D28" s="381"/>
      <c r="E28" s="79">
        <v>0.3</v>
      </c>
      <c r="F28" s="80">
        <v>4</v>
      </c>
      <c r="G28" s="81">
        <v>1.8E-3</v>
      </c>
      <c r="H28" s="82">
        <f>$E$8*E28*G28</f>
        <v>0</v>
      </c>
      <c r="I28" s="61" t="e">
        <f t="shared" ref="I28:I32" si="8">H28/$E$7</f>
        <v>#DIV/0!</v>
      </c>
      <c r="J28" s="83">
        <f>H28</f>
        <v>0</v>
      </c>
    </row>
    <row r="29" spans="2:11" ht="15.75" x14ac:dyDescent="0.25">
      <c r="B29" s="371" t="s">
        <v>84</v>
      </c>
      <c r="C29" s="381"/>
      <c r="D29" s="381"/>
      <c r="E29" s="79">
        <v>1</v>
      </c>
      <c r="F29" s="80">
        <v>2</v>
      </c>
      <c r="G29" s="81">
        <v>5.9999999999999995E-4</v>
      </c>
      <c r="H29" s="82">
        <f>E8*E10*G29</f>
        <v>0</v>
      </c>
      <c r="I29" s="61" t="e">
        <f t="shared" si="8"/>
        <v>#DIV/0!</v>
      </c>
      <c r="J29" s="83">
        <f t="shared" ref="J29:J32" si="9">H29</f>
        <v>0</v>
      </c>
    </row>
    <row r="30" spans="2:11" ht="15.75" x14ac:dyDescent="0.25">
      <c r="B30" s="371" t="s">
        <v>85</v>
      </c>
      <c r="C30" s="381"/>
      <c r="D30" s="381"/>
      <c r="E30" s="79">
        <v>0.3</v>
      </c>
      <c r="F30" s="80">
        <v>4</v>
      </c>
      <c r="G30" s="81">
        <v>8.0000000000000002E-3</v>
      </c>
      <c r="H30" s="82">
        <f t="shared" ref="H30:H31" si="10">$E$8*E30*G30</f>
        <v>0</v>
      </c>
      <c r="I30" s="61" t="e">
        <f t="shared" si="8"/>
        <v>#DIV/0!</v>
      </c>
      <c r="J30" s="83">
        <f t="shared" si="9"/>
        <v>0</v>
      </c>
    </row>
    <row r="31" spans="2:11" ht="15.75" x14ac:dyDescent="0.25">
      <c r="B31" s="371" t="s">
        <v>86</v>
      </c>
      <c r="C31" s="381"/>
      <c r="D31" s="381"/>
      <c r="E31" s="79">
        <v>0.2</v>
      </c>
      <c r="F31" s="80">
        <v>36</v>
      </c>
      <c r="G31" s="81">
        <v>1.7999999999999999E-2</v>
      </c>
      <c r="H31" s="82">
        <f t="shared" si="10"/>
        <v>0</v>
      </c>
      <c r="I31" s="61" t="e">
        <f t="shared" si="8"/>
        <v>#DIV/0!</v>
      </c>
      <c r="J31" s="83">
        <f t="shared" si="9"/>
        <v>0</v>
      </c>
    </row>
    <row r="32" spans="2:11" ht="15.75" x14ac:dyDescent="0.25">
      <c r="B32" s="371" t="s">
        <v>87</v>
      </c>
      <c r="C32" s="381"/>
      <c r="D32" s="381"/>
      <c r="E32" s="79">
        <v>0.1</v>
      </c>
      <c r="F32" s="80">
        <v>36</v>
      </c>
      <c r="G32" s="81">
        <v>0.01</v>
      </c>
      <c r="H32" s="82">
        <f>$E$8*E32*G32</f>
        <v>0</v>
      </c>
      <c r="I32" s="61" t="e">
        <f t="shared" si="8"/>
        <v>#DIV/0!</v>
      </c>
      <c r="J32" s="83">
        <f t="shared" si="9"/>
        <v>0</v>
      </c>
    </row>
    <row r="33" spans="2:11" x14ac:dyDescent="0.25">
      <c r="B33" s="371"/>
      <c r="C33" s="381"/>
      <c r="D33" s="381"/>
      <c r="E33" s="84"/>
      <c r="F33" s="70"/>
      <c r="G33" s="70"/>
      <c r="H33" s="70"/>
      <c r="I33" s="70"/>
      <c r="J33" s="85" t="s">
        <v>88</v>
      </c>
    </row>
    <row r="34" spans="2:11" x14ac:dyDescent="0.25">
      <c r="B34" s="371"/>
      <c r="C34" s="381"/>
      <c r="D34" s="381"/>
      <c r="E34" s="84"/>
      <c r="F34" s="70"/>
      <c r="G34" s="70"/>
      <c r="H34" s="70"/>
      <c r="I34" s="70"/>
      <c r="J34" s="85" t="s">
        <v>88</v>
      </c>
    </row>
    <row r="35" spans="2:11" hidden="1" x14ac:dyDescent="0.25">
      <c r="B35" s="371"/>
      <c r="C35" s="381"/>
      <c r="D35" s="381"/>
      <c r="E35" s="84"/>
      <c r="F35" s="70"/>
      <c r="G35" s="70"/>
      <c r="H35" s="70"/>
      <c r="I35" s="70"/>
      <c r="J35" s="86"/>
    </row>
    <row r="36" spans="2:11" hidden="1" x14ac:dyDescent="0.25">
      <c r="B36" s="382" t="s">
        <v>89</v>
      </c>
      <c r="C36" s="383"/>
      <c r="D36" s="383"/>
      <c r="E36" s="87"/>
      <c r="F36" s="375"/>
      <c r="G36" s="376"/>
      <c r="H36" s="88">
        <v>0</v>
      </c>
      <c r="I36" s="89">
        <v>0</v>
      </c>
      <c r="J36" s="90">
        <v>0</v>
      </c>
    </row>
    <row r="37" spans="2:11" hidden="1" x14ac:dyDescent="0.25">
      <c r="B37" s="371"/>
      <c r="C37" s="372"/>
      <c r="D37" s="372"/>
      <c r="E37" s="81"/>
      <c r="F37" s="373"/>
      <c r="G37" s="374"/>
      <c r="H37" s="91"/>
      <c r="I37" s="92"/>
      <c r="J37" s="85"/>
    </row>
    <row r="38" spans="2:11" hidden="1" x14ac:dyDescent="0.25">
      <c r="B38" s="371"/>
      <c r="C38" s="372"/>
      <c r="D38" s="372"/>
      <c r="E38" s="70"/>
      <c r="F38" s="373"/>
      <c r="G38" s="374"/>
      <c r="H38" s="93" t="s">
        <v>88</v>
      </c>
      <c r="I38" s="70"/>
      <c r="J38" s="85" t="s">
        <v>88</v>
      </c>
    </row>
    <row r="39" spans="2:11" hidden="1" x14ac:dyDescent="0.25">
      <c r="B39" s="357"/>
      <c r="C39" s="358"/>
      <c r="D39" s="358"/>
      <c r="E39" s="70"/>
      <c r="F39" s="373"/>
      <c r="G39" s="374"/>
      <c r="H39" s="70"/>
      <c r="I39" s="70"/>
      <c r="J39" s="86"/>
    </row>
    <row r="40" spans="2:11" x14ac:dyDescent="0.25">
      <c r="B40" s="365" t="s">
        <v>90</v>
      </c>
      <c r="C40" s="366"/>
      <c r="D40" s="366"/>
      <c r="E40" s="94">
        <f>SUM(E41:E45)</f>
        <v>2.4E-2</v>
      </c>
      <c r="F40" s="367" t="s">
        <v>91</v>
      </c>
      <c r="G40" s="368"/>
      <c r="H40" s="95">
        <f>SUM(H41:H45)</f>
        <v>0</v>
      </c>
      <c r="I40" s="75" t="e">
        <f>SUM(I41:I45)</f>
        <v>#DIV/0!</v>
      </c>
      <c r="J40" s="76">
        <f>SUM(J41:J45)</f>
        <v>0</v>
      </c>
    </row>
    <row r="41" spans="2:11" ht="15.75" x14ac:dyDescent="0.25">
      <c r="B41" s="353" t="s">
        <v>92</v>
      </c>
      <c r="C41" s="354"/>
      <c r="D41" s="354"/>
      <c r="E41" s="96">
        <v>0</v>
      </c>
      <c r="F41" s="355">
        <f>$E$8</f>
        <v>0</v>
      </c>
      <c r="G41" s="356"/>
      <c r="H41" s="97">
        <f>E41*F41</f>
        <v>0</v>
      </c>
      <c r="I41" s="61" t="e">
        <f t="shared" ref="I41:I44" si="11">H41/$E$7</f>
        <v>#DIV/0!</v>
      </c>
      <c r="J41" s="98">
        <f>H41</f>
        <v>0</v>
      </c>
    </row>
    <row r="42" spans="2:11" ht="15.75" x14ac:dyDescent="0.25">
      <c r="B42" s="369" t="s">
        <v>93</v>
      </c>
      <c r="C42" s="370"/>
      <c r="D42" s="370"/>
      <c r="E42" s="96">
        <v>0</v>
      </c>
      <c r="F42" s="355">
        <f t="shared" ref="F42:F44" si="12">$E$8</f>
        <v>0</v>
      </c>
      <c r="G42" s="356"/>
      <c r="H42" s="97">
        <f t="shared" ref="H42:H44" si="13">E42*F42</f>
        <v>0</v>
      </c>
      <c r="I42" s="61" t="e">
        <f t="shared" si="11"/>
        <v>#DIV/0!</v>
      </c>
      <c r="J42" s="98">
        <f t="shared" ref="J42:J44" si="14">H42</f>
        <v>0</v>
      </c>
    </row>
    <row r="43" spans="2:11" ht="15.75" x14ac:dyDescent="0.25">
      <c r="B43" s="353" t="s">
        <v>94</v>
      </c>
      <c r="C43" s="354"/>
      <c r="D43" s="354"/>
      <c r="E43" s="96">
        <v>0.02</v>
      </c>
      <c r="F43" s="355">
        <f t="shared" si="12"/>
        <v>0</v>
      </c>
      <c r="G43" s="356"/>
      <c r="H43" s="97">
        <f t="shared" si="13"/>
        <v>0</v>
      </c>
      <c r="I43" s="61" t="e">
        <f t="shared" si="11"/>
        <v>#DIV/0!</v>
      </c>
      <c r="J43" s="98">
        <f t="shared" si="14"/>
        <v>0</v>
      </c>
    </row>
    <row r="44" spans="2:11" ht="15.75" x14ac:dyDescent="0.25">
      <c r="B44" s="353" t="s">
        <v>95</v>
      </c>
      <c r="C44" s="354"/>
      <c r="D44" s="354"/>
      <c r="E44" s="96">
        <v>4.0000000000000001E-3</v>
      </c>
      <c r="F44" s="355">
        <f t="shared" si="12"/>
        <v>0</v>
      </c>
      <c r="G44" s="356"/>
      <c r="H44" s="97">
        <f t="shared" si="13"/>
        <v>0</v>
      </c>
      <c r="I44" s="61" t="e">
        <f t="shared" si="11"/>
        <v>#DIV/0!</v>
      </c>
      <c r="J44" s="98">
        <f t="shared" si="14"/>
        <v>0</v>
      </c>
    </row>
    <row r="45" spans="2:11" x14ac:dyDescent="0.25">
      <c r="B45" s="357"/>
      <c r="C45" s="358"/>
      <c r="D45" s="358"/>
      <c r="E45" s="70"/>
      <c r="F45" s="359"/>
      <c r="G45" s="360"/>
      <c r="H45" s="70"/>
      <c r="I45" s="70"/>
      <c r="J45" s="86"/>
    </row>
    <row r="46" spans="2:11" x14ac:dyDescent="0.25">
      <c r="B46" s="361" t="s">
        <v>96</v>
      </c>
      <c r="C46" s="362"/>
      <c r="D46" s="363"/>
      <c r="E46" s="364"/>
      <c r="F46" s="362"/>
      <c r="G46" s="362"/>
      <c r="H46" s="362"/>
      <c r="I46" s="363"/>
      <c r="J46" s="99">
        <f>J13+J19+J27+J36+J40</f>
        <v>129240000</v>
      </c>
    </row>
    <row r="47" spans="2:11" x14ac:dyDescent="0.25">
      <c r="B47" s="340" t="s">
        <v>97</v>
      </c>
      <c r="C47" s="341"/>
      <c r="D47" s="341"/>
      <c r="E47" s="100"/>
      <c r="F47" s="342"/>
      <c r="G47" s="342"/>
      <c r="H47" s="100"/>
      <c r="I47" s="100"/>
      <c r="J47" s="101"/>
    </row>
    <row r="48" spans="2:11" x14ac:dyDescent="0.25">
      <c r="B48" s="348" t="s">
        <v>98</v>
      </c>
      <c r="C48" s="349"/>
      <c r="D48" s="349"/>
      <c r="E48" s="349"/>
      <c r="F48" s="349"/>
      <c r="G48" s="349"/>
      <c r="H48" s="350"/>
      <c r="I48" s="102" t="e">
        <f>ROUND(J48/E7,4)</f>
        <v>#DIV/0!</v>
      </c>
      <c r="J48" s="103">
        <f>J46</f>
        <v>129240000</v>
      </c>
      <c r="K48" s="104"/>
    </row>
    <row r="49" spans="2:11" x14ac:dyDescent="0.25">
      <c r="B49" s="340" t="s">
        <v>99</v>
      </c>
      <c r="C49" s="341"/>
      <c r="D49" s="341"/>
      <c r="E49" s="100"/>
      <c r="F49" s="342"/>
      <c r="G49" s="342"/>
      <c r="H49" s="100"/>
      <c r="I49" s="100"/>
      <c r="J49" s="105"/>
    </row>
    <row r="50" spans="2:11" x14ac:dyDescent="0.25">
      <c r="B50" s="348" t="s">
        <v>100</v>
      </c>
      <c r="C50" s="349"/>
      <c r="D50" s="349"/>
      <c r="E50" s="349"/>
      <c r="F50" s="349"/>
      <c r="G50" s="349"/>
      <c r="H50" s="350"/>
      <c r="I50" s="102">
        <v>0</v>
      </c>
      <c r="J50" s="106">
        <f>E$7*I50</f>
        <v>0</v>
      </c>
    </row>
    <row r="51" spans="2:11" x14ac:dyDescent="0.25">
      <c r="B51" s="340" t="s">
        <v>101</v>
      </c>
      <c r="C51" s="341"/>
      <c r="D51" s="341"/>
      <c r="E51" s="100"/>
      <c r="F51" s="342"/>
      <c r="G51" s="342"/>
      <c r="H51" s="100"/>
      <c r="I51" s="100"/>
      <c r="J51" s="107"/>
    </row>
    <row r="52" spans="2:11" x14ac:dyDescent="0.25">
      <c r="B52" s="348" t="s">
        <v>102</v>
      </c>
      <c r="C52" s="349"/>
      <c r="D52" s="349"/>
      <c r="E52" s="349"/>
      <c r="F52" s="349"/>
      <c r="G52" s="349"/>
      <c r="H52" s="350"/>
      <c r="I52" s="102">
        <v>0.05</v>
      </c>
      <c r="J52" s="106">
        <f>E$7*I52</f>
        <v>0</v>
      </c>
    </row>
    <row r="53" spans="2:11" x14ac:dyDescent="0.25">
      <c r="B53" s="351" t="s">
        <v>103</v>
      </c>
      <c r="C53" s="352"/>
      <c r="D53" s="352"/>
      <c r="E53" s="100"/>
      <c r="F53" s="342"/>
      <c r="G53" s="342"/>
      <c r="H53" s="100"/>
      <c r="I53" s="100"/>
      <c r="J53" s="107"/>
    </row>
    <row r="54" spans="2:11" x14ac:dyDescent="0.25">
      <c r="B54" s="337" t="s">
        <v>102</v>
      </c>
      <c r="C54" s="338"/>
      <c r="D54" s="338"/>
      <c r="E54" s="338"/>
      <c r="F54" s="338"/>
      <c r="G54" s="338"/>
      <c r="H54" s="339"/>
      <c r="I54" s="102">
        <v>0.19</v>
      </c>
      <c r="J54" s="106">
        <f>J52*I54</f>
        <v>0</v>
      </c>
    </row>
    <row r="55" spans="2:11" ht="9" customHeight="1" x14ac:dyDescent="0.25">
      <c r="B55" s="340"/>
      <c r="C55" s="341"/>
      <c r="D55" s="341"/>
      <c r="E55" s="100"/>
      <c r="F55" s="342"/>
      <c r="G55" s="342"/>
      <c r="H55" s="100"/>
      <c r="I55" s="100"/>
      <c r="J55" s="107"/>
    </row>
    <row r="56" spans="2:11" x14ac:dyDescent="0.25">
      <c r="B56" s="343" t="s">
        <v>104</v>
      </c>
      <c r="C56" s="344"/>
      <c r="D56" s="344"/>
      <c r="E56" s="344"/>
      <c r="F56" s="344"/>
      <c r="G56" s="344"/>
      <c r="H56" s="344"/>
      <c r="I56" s="108" t="e">
        <f>J56/E7</f>
        <v>#DIV/0!</v>
      </c>
      <c r="J56" s="109">
        <f>SUM(J48:J54)</f>
        <v>129240000</v>
      </c>
      <c r="K56" s="110"/>
    </row>
    <row r="57" spans="2:11" ht="15.75" thickBot="1" x14ac:dyDescent="0.3">
      <c r="B57" s="345"/>
      <c r="C57" s="346"/>
      <c r="D57" s="346"/>
      <c r="E57" s="111"/>
      <c r="F57" s="347"/>
      <c r="G57" s="347"/>
      <c r="H57" s="111"/>
      <c r="I57" s="111"/>
      <c r="J57" s="112"/>
    </row>
    <row r="58" spans="2:11" x14ac:dyDescent="0.25">
      <c r="B58" s="113"/>
      <c r="C58" s="114"/>
      <c r="D58" s="114"/>
      <c r="E58" s="115"/>
      <c r="F58" s="116"/>
      <c r="G58" s="116"/>
      <c r="H58" s="115"/>
      <c r="I58" s="115"/>
      <c r="J58" s="117"/>
    </row>
    <row r="59" spans="2:11" ht="42" customHeight="1" x14ac:dyDescent="0.25">
      <c r="B59" s="42"/>
      <c r="C59" s="118" t="s">
        <v>105</v>
      </c>
      <c r="G59" s="118"/>
      <c r="J59" s="43"/>
    </row>
    <row r="60" spans="2:11" x14ac:dyDescent="0.25">
      <c r="B60" s="42"/>
      <c r="C60" s="118" t="s">
        <v>106</v>
      </c>
      <c r="G60" s="118"/>
      <c r="J60" s="43"/>
    </row>
    <row r="61" spans="2:11" x14ac:dyDescent="0.25">
      <c r="B61" s="42"/>
      <c r="C61" s="118" t="s">
        <v>107</v>
      </c>
      <c r="G61" s="118"/>
      <c r="J61" s="43"/>
    </row>
    <row r="62" spans="2:11" ht="15.75" thickBot="1" x14ac:dyDescent="0.3">
      <c r="B62" s="119"/>
      <c r="C62" s="120"/>
      <c r="D62" s="120"/>
      <c r="E62" s="120"/>
      <c r="F62" s="120"/>
      <c r="G62" s="120"/>
      <c r="H62" s="120"/>
      <c r="I62" s="120"/>
      <c r="J62" s="121"/>
    </row>
  </sheetData>
  <sheetProtection selectLockedCells="1" selectUnlockedCells="1"/>
  <mergeCells count="73">
    <mergeCell ref="B13:D13"/>
    <mergeCell ref="B2:F2"/>
    <mergeCell ref="G2:J2"/>
    <mergeCell ref="B3:G4"/>
    <mergeCell ref="H3:J3"/>
    <mergeCell ref="H4:J4"/>
    <mergeCell ref="B5:J5"/>
    <mergeCell ref="B7:D7"/>
    <mergeCell ref="B8:D8"/>
    <mergeCell ref="B9:D9"/>
    <mergeCell ref="B10:D10"/>
    <mergeCell ref="B12:D12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F36:G36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B42:D42"/>
    <mergeCell ref="F42:G42"/>
    <mergeCell ref="B49:D49"/>
    <mergeCell ref="F49:G49"/>
    <mergeCell ref="B43:D43"/>
    <mergeCell ref="F43:G43"/>
    <mergeCell ref="B44:D44"/>
    <mergeCell ref="F44:G44"/>
    <mergeCell ref="B45:D45"/>
    <mergeCell ref="F45:G45"/>
    <mergeCell ref="B46:D46"/>
    <mergeCell ref="E46:I46"/>
    <mergeCell ref="B47:D47"/>
    <mergeCell ref="F47:G47"/>
    <mergeCell ref="B48:H48"/>
    <mergeCell ref="B50:H50"/>
    <mergeCell ref="B51:D51"/>
    <mergeCell ref="F51:G51"/>
    <mergeCell ref="B52:H52"/>
    <mergeCell ref="B53:D53"/>
    <mergeCell ref="F53:G53"/>
    <mergeCell ref="B54:H54"/>
    <mergeCell ref="B55:D55"/>
    <mergeCell ref="F55:G55"/>
    <mergeCell ref="B56:H56"/>
    <mergeCell ref="B57:D57"/>
    <mergeCell ref="F57:G57"/>
  </mergeCells>
  <printOptions horizontalCentered="1"/>
  <pageMargins left="0.39370078740157483" right="0.39370078740157483" top="0.39370078740157483" bottom="0.39370078740157483" header="0" footer="0"/>
  <pageSetup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1D0E-F59C-4EBB-A58D-1E467E76F4CF}">
  <sheetPr codeName="Hoja5">
    <tabColor rgb="FF92D050"/>
    <pageSetUpPr fitToPage="1"/>
  </sheetPr>
  <dimension ref="A1:M51"/>
  <sheetViews>
    <sheetView zoomScale="80" zoomScaleNormal="80" workbookViewId="0">
      <selection activeCell="E21" sqref="E21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146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116</v>
      </c>
      <c r="D9" s="446"/>
      <c r="E9" s="446"/>
      <c r="F9" s="446"/>
      <c r="G9" s="447"/>
      <c r="H9" s="431"/>
    </row>
    <row r="10" spans="1:13" ht="15" customHeight="1" x14ac:dyDescent="0.25">
      <c r="A10" s="428"/>
      <c r="B10" s="145" t="s">
        <v>117</v>
      </c>
      <c r="C10" s="448" t="s">
        <v>118</v>
      </c>
      <c r="D10" s="449"/>
      <c r="E10" s="449"/>
      <c r="F10" s="449"/>
      <c r="G10" s="450"/>
      <c r="H10" s="431"/>
    </row>
    <row r="11" spans="1:13" ht="15" customHeight="1" thickBot="1" x14ac:dyDescent="0.3">
      <c r="A11" s="428"/>
      <c r="B11" s="149" t="s">
        <v>119</v>
      </c>
      <c r="C11" s="451" t="s">
        <v>120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155"/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0" s="126" customFormat="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  <c r="I17"/>
    </row>
    <row r="18" spans="1:10" s="126" customFormat="1" ht="15.75" thickBot="1" x14ac:dyDescent="0.3">
      <c r="A18" s="428"/>
      <c r="B18" s="415"/>
      <c r="C18" s="415"/>
      <c r="D18" s="415"/>
      <c r="E18" s="415"/>
      <c r="F18" s="415"/>
      <c r="G18" s="415"/>
      <c r="H18" s="431"/>
      <c r="I18"/>
    </row>
    <row r="19" spans="1:10" s="126" customFormat="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  <c r="I19"/>
    </row>
    <row r="20" spans="1:10" s="126" customFormat="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  <c r="I20"/>
    </row>
    <row r="21" spans="1:10" s="126" customFormat="1" x14ac:dyDescent="0.25">
      <c r="A21" s="428"/>
      <c r="B21" s="153"/>
      <c r="C21" s="152" t="s">
        <v>121</v>
      </c>
      <c r="D21" s="153" t="s">
        <v>120</v>
      </c>
      <c r="E21" s="154"/>
      <c r="F21" s="161">
        <v>1</v>
      </c>
      <c r="G21" s="154">
        <f t="shared" ref="G21:G22" si="1">F21*E21</f>
        <v>0</v>
      </c>
      <c r="H21" s="431"/>
      <c r="I21"/>
    </row>
    <row r="22" spans="1:10" s="126" customFormat="1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  <c r="I22"/>
    </row>
    <row r="23" spans="1:10" s="126" customFormat="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  <c r="I23"/>
    </row>
    <row r="24" spans="1:10" s="126" customFormat="1" ht="15.75" thickBot="1" x14ac:dyDescent="0.3">
      <c r="A24" s="428"/>
      <c r="B24" s="426"/>
      <c r="C24" s="426"/>
      <c r="D24" s="426"/>
      <c r="E24" s="426"/>
      <c r="F24" s="426"/>
      <c r="G24" s="426"/>
      <c r="H24" s="431"/>
      <c r="I24"/>
    </row>
    <row r="25" spans="1:10" s="126" customFormat="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  <c r="I25"/>
    </row>
    <row r="26" spans="1:10" s="126" customFormat="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  <c r="I26"/>
    </row>
    <row r="27" spans="1:10" s="126" customFormat="1" x14ac:dyDescent="0.25">
      <c r="A27" s="428"/>
      <c r="B27" s="153"/>
      <c r="C27" s="152"/>
      <c r="D27" s="153"/>
      <c r="E27" s="154"/>
      <c r="F27" s="163"/>
      <c r="G27" s="154">
        <f>F27*E27</f>
        <v>0</v>
      </c>
      <c r="H27" s="431"/>
      <c r="I27"/>
    </row>
    <row r="28" spans="1:10" s="126" customFormat="1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  <c r="I28"/>
    </row>
    <row r="29" spans="1:10" s="126" customFormat="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I29"/>
      <c r="J29" s="164"/>
    </row>
    <row r="30" spans="1:10" s="126" customFormat="1" ht="15.75" thickBot="1" x14ac:dyDescent="0.3">
      <c r="A30" s="428"/>
      <c r="B30" s="426"/>
      <c r="C30" s="426"/>
      <c r="D30" s="426"/>
      <c r="E30" s="426"/>
      <c r="F30" s="426"/>
      <c r="G30" s="426"/>
      <c r="H30" s="431"/>
      <c r="I30"/>
    </row>
    <row r="31" spans="1:10" s="126" customFormat="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  <c r="I31"/>
    </row>
    <row r="32" spans="1:10" s="126" customFormat="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  <c r="I32"/>
    </row>
    <row r="33" spans="1:8" x14ac:dyDescent="0.25">
      <c r="A33" s="428"/>
      <c r="B33" s="153"/>
      <c r="C33" s="152"/>
      <c r="D33" s="153"/>
      <c r="E33" s="154"/>
      <c r="F33" s="163"/>
      <c r="G33" s="154">
        <f>F33*E33</f>
        <v>0</v>
      </c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G35+G29+G23+G17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8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B1F8-74A0-4403-AC73-65D4E9F1B3B5}">
  <sheetPr codeName="Hoja20">
    <tabColor rgb="FF5B9BD5"/>
    <pageSetUpPr fitToPage="1"/>
  </sheetPr>
  <dimension ref="A1:R952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'1.01'!E8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'1.01'!C9</f>
        <v>M-1.01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" customHeight="1" x14ac:dyDescent="0.25">
      <c r="B10" s="145" t="s">
        <v>117</v>
      </c>
      <c r="C10" s="468" t="str">
        <f>'1.01'!C10</f>
        <v>CAMPAMENTO. ALQUILER DE CONTENEDOR PARA ALMACEN.</v>
      </c>
      <c r="D10" s="469"/>
      <c r="E10" s="469"/>
      <c r="F10" s="469"/>
      <c r="G10" s="469"/>
      <c r="H10" s="470"/>
    </row>
    <row r="11" spans="1:18" ht="15" customHeight="1" thickBot="1" x14ac:dyDescent="0.3">
      <c r="B11" s="149" t="s">
        <v>119</v>
      </c>
      <c r="C11" s="471" t="str">
        <f>'1.01'!C11</f>
        <v>MES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MES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133</v>
      </c>
      <c r="C15" s="190"/>
      <c r="D15" s="190"/>
      <c r="E15" s="190"/>
      <c r="F15" s="190">
        <f>'AIU%'!E9</f>
        <v>6</v>
      </c>
      <c r="G15" s="190">
        <v>1</v>
      </c>
      <c r="H15" s="191">
        <f>F15*G15</f>
        <v>6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ht="15" customHeight="1" x14ac:dyDescent="0.25">
      <c r="B22" s="454" t="s">
        <v>132</v>
      </c>
      <c r="C22" s="454"/>
      <c r="D22" s="454"/>
      <c r="E22" s="454"/>
      <c r="F22" s="454"/>
      <c r="G22" s="454"/>
      <c r="H22" s="192">
        <f>SUM(H15:H21)</f>
        <v>6</v>
      </c>
    </row>
    <row r="23" spans="2:8" ht="16.5" customHeight="1" thickBot="1" x14ac:dyDescent="0.3">
      <c r="B23" s="455" t="s">
        <v>40</v>
      </c>
      <c r="C23" s="456"/>
      <c r="D23" s="456"/>
      <c r="E23" s="456"/>
      <c r="F23" s="456"/>
      <c r="G23" s="457"/>
      <c r="H23" s="193">
        <f>H22</f>
        <v>6</v>
      </c>
    </row>
    <row r="24" spans="2:8" ht="12.75" customHeight="1" x14ac:dyDescent="0.25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194"/>
      <c r="C25" s="194"/>
      <c r="D25" s="195"/>
      <c r="E25" s="195"/>
      <c r="F25" s="195"/>
      <c r="G25" s="195"/>
      <c r="H25" s="195"/>
    </row>
    <row r="26" spans="2:8" ht="12.75" customHeight="1" thickBot="1" x14ac:dyDescent="0.3">
      <c r="B26" s="458" t="s">
        <v>134</v>
      </c>
      <c r="C26" s="459"/>
      <c r="D26" s="460"/>
      <c r="E26" s="460"/>
      <c r="F26" s="460"/>
      <c r="G26" s="460"/>
      <c r="H26" s="461"/>
    </row>
    <row r="27" spans="2:8" ht="409.5" customHeight="1" x14ac:dyDescent="0.25">
      <c r="B27" s="462" t="s">
        <v>135</v>
      </c>
      <c r="C27" s="463"/>
      <c r="D27" s="463"/>
      <c r="E27" s="463"/>
      <c r="F27" s="463"/>
      <c r="G27" s="463"/>
      <c r="H27" s="464"/>
    </row>
    <row r="28" spans="2:8" ht="68.25" customHeight="1" thickBot="1" x14ac:dyDescent="0.3">
      <c r="B28" s="465"/>
      <c r="C28" s="466"/>
      <c r="D28" s="466"/>
      <c r="E28" s="466"/>
      <c r="F28" s="466"/>
      <c r="G28" s="466"/>
      <c r="H28" s="467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A614-41F2-470A-971A-ED7171C5910A}">
  <sheetPr codeName="Hoja7">
    <tabColor rgb="FF92D050"/>
    <pageSetUpPr fitToPage="1"/>
  </sheetPr>
  <dimension ref="A1:M52"/>
  <sheetViews>
    <sheetView zoomScale="80" zoomScaleNormal="80" workbookViewId="0">
      <selection activeCell="E21" sqref="E21:E22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146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136</v>
      </c>
      <c r="D9" s="446"/>
      <c r="E9" s="446"/>
      <c r="F9" s="446"/>
      <c r="G9" s="447"/>
      <c r="H9" s="431"/>
    </row>
    <row r="10" spans="1:13" ht="39" customHeight="1" x14ac:dyDescent="0.25">
      <c r="A10" s="428"/>
      <c r="B10" s="145" t="s">
        <v>117</v>
      </c>
      <c r="C10" s="448" t="s">
        <v>137</v>
      </c>
      <c r="D10" s="449"/>
      <c r="E10" s="449"/>
      <c r="F10" s="449"/>
      <c r="G10" s="450"/>
      <c r="H10" s="431"/>
    </row>
    <row r="11" spans="1:13" ht="15" customHeight="1" thickBot="1" x14ac:dyDescent="0.3">
      <c r="A11" s="428"/>
      <c r="B11" s="149" t="s">
        <v>119</v>
      </c>
      <c r="C11" s="451" t="s">
        <v>120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155"/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ht="30" x14ac:dyDescent="0.25">
      <c r="A21" s="428"/>
      <c r="B21" s="196"/>
      <c r="C21" s="197" t="s">
        <v>138</v>
      </c>
      <c r="D21" s="196" t="s">
        <v>120</v>
      </c>
      <c r="E21" s="198"/>
      <c r="F21" s="199">
        <v>1</v>
      </c>
      <c r="G21" s="198">
        <f t="shared" ref="G21:G23" si="1">F21*E21</f>
        <v>0</v>
      </c>
      <c r="H21" s="431"/>
      <c r="J21" s="200"/>
      <c r="K21" s="200"/>
    </row>
    <row r="22" spans="1:11" x14ac:dyDescent="0.25">
      <c r="A22" s="428"/>
      <c r="B22" s="37"/>
      <c r="C22" s="151" t="s">
        <v>139</v>
      </c>
      <c r="D22" s="37" t="s">
        <v>120</v>
      </c>
      <c r="E22" s="201"/>
      <c r="F22" s="199">
        <v>1</v>
      </c>
      <c r="G22" s="201">
        <f>F22*E22</f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1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SUM(G21:G23)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x14ac:dyDescent="0.25">
      <c r="A28" s="428"/>
      <c r="B28" s="153"/>
      <c r="C28" s="152"/>
      <c r="D28" s="153"/>
      <c r="E28" s="154"/>
      <c r="F28" s="163"/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163"/>
      <c r="G34" s="154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G36+G30+G24+G17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4526-733F-4AEC-8451-D987A227933C}">
  <sheetPr codeName="Hoja17">
    <tabColor rgb="FF5B9BD5"/>
    <pageSetUpPr fitToPage="1"/>
  </sheetPr>
  <dimension ref="A1:R961"/>
  <sheetViews>
    <sheetView zoomScale="70" zoomScaleNormal="70" workbookViewId="0">
      <selection activeCell="B2" sqref="B2:G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'1.02'!E8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'1.02'!C9</f>
        <v>M-1.02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3" customHeight="1" x14ac:dyDescent="0.25">
      <c r="B10" s="145" t="s">
        <v>117</v>
      </c>
      <c r="C10" s="484" t="str">
        <f>'1.02'!C10</f>
        <v>SUMINISTRO Y OPERACIÓN DE SISTEMA Y EQUIPOS CERTIFICADOS PARA TRABAJO EN ALTURAS, INCLUYE ANDAMIOS MULTIDIRECCIONALES, ANDAMIOS COLGANTES, ARNÉS Y SISTEMA DE PROTECCIÓN CONTRA CAÍDAS.</v>
      </c>
      <c r="D10" s="485"/>
      <c r="E10" s="485"/>
      <c r="F10" s="485"/>
      <c r="G10" s="485"/>
      <c r="H10" s="486"/>
    </row>
    <row r="11" spans="1:18" ht="15" customHeight="1" thickBot="1" x14ac:dyDescent="0.3">
      <c r="B11" s="149" t="s">
        <v>119</v>
      </c>
      <c r="C11" s="471" t="str">
        <f>'1.02'!C11</f>
        <v>MES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MES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140</v>
      </c>
      <c r="C15" s="190"/>
      <c r="D15" s="190"/>
      <c r="E15" s="190"/>
      <c r="F15" s="190">
        <f>'AIU%'!E9</f>
        <v>6</v>
      </c>
      <c r="G15" s="190">
        <v>1</v>
      </c>
      <c r="H15" s="191">
        <f>F15*G15</f>
        <v>6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s="188" customFormat="1" ht="27.95" customHeight="1" x14ac:dyDescent="0.25">
      <c r="B26" s="189"/>
      <c r="C26" s="190"/>
      <c r="D26" s="190"/>
      <c r="E26" s="190"/>
      <c r="F26" s="190"/>
      <c r="G26" s="190"/>
      <c r="H26" s="191"/>
    </row>
    <row r="27" spans="2:8" s="188" customFormat="1" ht="27.95" customHeight="1" x14ac:dyDescent="0.25">
      <c r="B27" s="189"/>
      <c r="C27" s="190"/>
      <c r="D27" s="190"/>
      <c r="E27" s="190"/>
      <c r="F27" s="190"/>
      <c r="G27" s="190"/>
      <c r="H27" s="191"/>
    </row>
    <row r="28" spans="2:8" s="188" customFormat="1" ht="27.95" customHeight="1" x14ac:dyDescent="0.25">
      <c r="B28" s="189"/>
      <c r="C28" s="190"/>
      <c r="D28" s="190"/>
      <c r="E28" s="190"/>
      <c r="F28" s="190"/>
      <c r="G28" s="190"/>
      <c r="H28" s="191"/>
    </row>
    <row r="29" spans="2:8" s="188" customFormat="1" ht="27.95" customHeight="1" x14ac:dyDescent="0.25">
      <c r="B29" s="189"/>
      <c r="C29" s="190"/>
      <c r="D29" s="190"/>
      <c r="E29" s="190"/>
      <c r="F29" s="190"/>
      <c r="G29" s="190"/>
      <c r="H29" s="191"/>
    </row>
    <row r="30" spans="2:8" s="188" customFormat="1" ht="27.95" customHeight="1" x14ac:dyDescent="0.25">
      <c r="B30" s="189"/>
      <c r="C30" s="190"/>
      <c r="D30" s="190"/>
      <c r="E30" s="190"/>
      <c r="F30" s="190"/>
      <c r="G30" s="190"/>
      <c r="H30" s="191"/>
    </row>
    <row r="31" spans="2:8" ht="15" customHeight="1" x14ac:dyDescent="0.25">
      <c r="B31" s="454" t="s">
        <v>132</v>
      </c>
      <c r="C31" s="454"/>
      <c r="D31" s="454"/>
      <c r="E31" s="454"/>
      <c r="F31" s="454"/>
      <c r="G31" s="454"/>
      <c r="H31" s="192">
        <f>SUM(H15:H30)</f>
        <v>6</v>
      </c>
    </row>
    <row r="32" spans="2:8" ht="16.5" customHeight="1" thickBot="1" x14ac:dyDescent="0.3">
      <c r="B32" s="455" t="s">
        <v>40</v>
      </c>
      <c r="C32" s="456"/>
      <c r="D32" s="456"/>
      <c r="E32" s="456"/>
      <c r="F32" s="456"/>
      <c r="G32" s="457"/>
      <c r="H32" s="193">
        <f>H31</f>
        <v>6</v>
      </c>
    </row>
    <row r="33" spans="2:8" ht="12.75" customHeight="1" x14ac:dyDescent="0.25">
      <c r="B33" s="194"/>
      <c r="C33" s="194"/>
      <c r="D33" s="195"/>
      <c r="E33" s="195"/>
      <c r="F33" s="195"/>
      <c r="G33" s="195"/>
      <c r="H33" s="195"/>
    </row>
    <row r="34" spans="2:8" ht="12.75" customHeight="1" thickBot="1" x14ac:dyDescent="0.3">
      <c r="B34" s="194"/>
      <c r="C34" s="194"/>
      <c r="D34" s="195"/>
      <c r="E34" s="195"/>
      <c r="F34" s="195"/>
      <c r="G34" s="195"/>
      <c r="H34" s="195"/>
    </row>
    <row r="35" spans="2:8" ht="12.75" customHeight="1" thickBot="1" x14ac:dyDescent="0.3">
      <c r="B35" s="458" t="s">
        <v>134</v>
      </c>
      <c r="C35" s="459"/>
      <c r="D35" s="460"/>
      <c r="E35" s="460"/>
      <c r="F35" s="460"/>
      <c r="G35" s="460"/>
      <c r="H35" s="461"/>
    </row>
    <row r="36" spans="2:8" ht="409.5" customHeight="1" x14ac:dyDescent="0.25">
      <c r="B36" s="462" t="s">
        <v>135</v>
      </c>
      <c r="C36" s="463"/>
      <c r="D36" s="463"/>
      <c r="E36" s="463"/>
      <c r="F36" s="463"/>
      <c r="G36" s="463"/>
      <c r="H36" s="464"/>
    </row>
    <row r="37" spans="2:8" ht="68.25" customHeight="1" thickBot="1" x14ac:dyDescent="0.3">
      <c r="B37" s="465"/>
      <c r="C37" s="466"/>
      <c r="D37" s="466"/>
      <c r="E37" s="466"/>
      <c r="F37" s="466"/>
      <c r="G37" s="466"/>
      <c r="H37" s="467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A6DC-70E1-4B21-9BF8-67B1EF88873D}">
  <sheetPr codeName="Hoja53">
    <tabColor rgb="FF92D050"/>
    <pageSetUpPr fitToPage="1"/>
  </sheetPr>
  <dimension ref="A1:M54"/>
  <sheetViews>
    <sheetView zoomScale="80" zoomScaleNormal="80" workbookViewId="0">
      <selection activeCell="K4" sqref="K4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141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507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143</v>
      </c>
      <c r="D15" s="153" t="s">
        <v>142</v>
      </c>
      <c r="E15" s="154"/>
      <c r="F15" s="203">
        <v>1.05</v>
      </c>
      <c r="G15" s="154">
        <f t="shared" ref="G15" si="0">F15*E15</f>
        <v>0</v>
      </c>
      <c r="H15" s="431"/>
    </row>
    <row r="16" spans="1:13" x14ac:dyDescent="0.25">
      <c r="A16" s="428"/>
      <c r="B16" s="151"/>
      <c r="C16" s="151" t="s">
        <v>144</v>
      </c>
      <c r="D16" s="37" t="s">
        <v>145</v>
      </c>
      <c r="E16" s="201"/>
      <c r="F16" s="203">
        <v>0.03</v>
      </c>
      <c r="G16" s="201">
        <f>F16*E16</f>
        <v>0</v>
      </c>
      <c r="H16" s="431"/>
    </row>
    <row r="17" spans="1:11" s="143" customFormat="1" x14ac:dyDescent="0.25">
      <c r="A17" s="428"/>
      <c r="B17" s="151"/>
      <c r="C17" s="151" t="s">
        <v>146</v>
      </c>
      <c r="D17" s="37" t="s">
        <v>145</v>
      </c>
      <c r="E17" s="201"/>
      <c r="F17" s="203">
        <v>0.03</v>
      </c>
      <c r="G17" s="201">
        <f>F17*E17</f>
        <v>0</v>
      </c>
      <c r="H17" s="431"/>
      <c r="J17" s="200"/>
      <c r="K17" s="200"/>
    </row>
    <row r="18" spans="1:11" x14ac:dyDescent="0.25">
      <c r="A18" s="428"/>
      <c r="B18" s="151"/>
      <c r="C18" s="151" t="s">
        <v>147</v>
      </c>
      <c r="D18" s="37" t="s">
        <v>145</v>
      </c>
      <c r="E18" s="201"/>
      <c r="F18" s="203">
        <v>0.03</v>
      </c>
      <c r="G18" s="201">
        <f>F18*E18</f>
        <v>0</v>
      </c>
      <c r="H18" s="431"/>
    </row>
    <row r="19" spans="1:11" ht="15.75" thickBot="1" x14ac:dyDescent="0.3">
      <c r="A19" s="428"/>
      <c r="B19" s="151"/>
      <c r="C19" s="156"/>
      <c r="D19" s="157"/>
      <c r="E19" s="158"/>
      <c r="F19" s="159"/>
      <c r="G19" s="158">
        <f t="shared" ref="G19" si="1">F19*E19</f>
        <v>0</v>
      </c>
      <c r="H19" s="431"/>
    </row>
    <row r="20" spans="1:11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11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11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11" ht="30" customHeight="1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11" x14ac:dyDescent="0.25">
      <c r="A24" s="428"/>
      <c r="B24" s="196" t="s">
        <v>148</v>
      </c>
      <c r="C24" s="197" t="s">
        <v>454</v>
      </c>
      <c r="D24" s="196" t="s">
        <v>49</v>
      </c>
      <c r="E24" s="198"/>
      <c r="F24" s="204">
        <v>0.03</v>
      </c>
      <c r="G24" s="154">
        <f t="shared" ref="G24:G25" si="2">F24*E24</f>
        <v>0</v>
      </c>
      <c r="H24" s="431"/>
      <c r="J24" s="164"/>
    </row>
    <row r="25" spans="1:11" ht="15.75" thickBot="1" x14ac:dyDescent="0.3">
      <c r="A25" s="428"/>
      <c r="B25" s="157"/>
      <c r="C25" s="156"/>
      <c r="D25" s="157"/>
      <c r="E25" s="158"/>
      <c r="F25" s="162"/>
      <c r="G25" s="158">
        <f t="shared" si="2"/>
        <v>0</v>
      </c>
      <c r="H25" s="431"/>
    </row>
    <row r="26" spans="1:11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SUM(G24:G25)</f>
        <v>0</v>
      </c>
      <c r="H26" s="431"/>
    </row>
    <row r="27" spans="1:11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11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11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11" x14ac:dyDescent="0.25">
      <c r="A30" s="428"/>
      <c r="B30" s="153"/>
      <c r="C30" s="152" t="s">
        <v>149</v>
      </c>
      <c r="D30" s="153" t="s">
        <v>150</v>
      </c>
      <c r="E30" s="154"/>
      <c r="F30" s="153">
        <v>0.08</v>
      </c>
      <c r="G30" s="154">
        <f>F30*E30</f>
        <v>0</v>
      </c>
      <c r="H30" s="431"/>
    </row>
    <row r="31" spans="1:11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11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ROUND(G38+G32+G26+G20,0)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20:F20"/>
    <mergeCell ref="B21:G21"/>
    <mergeCell ref="B22:G22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03A9-389D-4099-9192-8C194B3490A7}">
  <sheetPr codeName="Hoja55">
    <tabColor rgb="FF5B9BD5"/>
    <pageSetUpPr fitToPage="1"/>
  </sheetPr>
  <dimension ref="A1:R951"/>
  <sheetViews>
    <sheetView zoomScale="70" zoomScaleNormal="70" workbookViewId="0">
      <selection activeCell="B2" sqref="B2:G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'1.03'!E8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'1.03'!C9</f>
        <v>M-1.03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'1.03'!C10</f>
        <v>SUMINISTRO E INSTALACIÓN DE SISTEMA DE LÍNEA DE VIDA HORIZONTAL TEMPORAL PARA TRABAJO SEGURO EN CUBIERTA DE COLISEO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'1.03'!C11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151</v>
      </c>
      <c r="C15" s="190">
        <v>36</v>
      </c>
      <c r="D15" s="190"/>
      <c r="E15" s="190"/>
      <c r="F15" s="190">
        <f>ROUND(IF(C15=0,1,C15)*IF(D15=0,1,D15)*IF(E15=0,1,E15),2)</f>
        <v>36</v>
      </c>
      <c r="G15" s="190">
        <v>1</v>
      </c>
      <c r="H15" s="191">
        <f>F15*G15</f>
        <v>36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36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36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409.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0B58-FA6B-4120-8620-1AEB26EC652B}">
  <sheetPr codeName="Hoja56">
    <tabColor rgb="FF92D050"/>
    <pageSetUpPr fitToPage="1"/>
  </sheetPr>
  <dimension ref="A1:M51"/>
  <sheetViews>
    <sheetView zoomScale="80" zoomScaleNormal="80" workbookViewId="0">
      <selection activeCell="K6" sqref="K6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152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140" t="s">
        <v>117</v>
      </c>
      <c r="C10" s="487" t="s">
        <v>153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0" s="126" customFormat="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  <c r="I17"/>
    </row>
    <row r="18" spans="1:10" s="126" customFormat="1" ht="15.75" thickBot="1" x14ac:dyDescent="0.3">
      <c r="A18" s="428"/>
      <c r="B18" s="415"/>
      <c r="C18" s="415"/>
      <c r="D18" s="415"/>
      <c r="E18" s="415"/>
      <c r="F18" s="415"/>
      <c r="G18" s="415"/>
      <c r="H18" s="431"/>
      <c r="I18"/>
    </row>
    <row r="19" spans="1:10" s="126" customFormat="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  <c r="I19"/>
    </row>
    <row r="20" spans="1:10" s="126" customFormat="1" ht="30" customHeight="1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  <c r="I20"/>
    </row>
    <row r="21" spans="1:10" s="126" customFormat="1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:G22" si="1">F21*E21</f>
        <v>0</v>
      </c>
      <c r="H21" s="431"/>
      <c r="I21"/>
      <c r="J21" s="164"/>
    </row>
    <row r="22" spans="1:10" s="126" customFormat="1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  <c r="I22"/>
    </row>
    <row r="23" spans="1:10" s="126" customFormat="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  <c r="I23"/>
    </row>
    <row r="24" spans="1:10" s="126" customFormat="1" ht="15.75" thickBot="1" x14ac:dyDescent="0.3">
      <c r="A24" s="428"/>
      <c r="B24" s="426"/>
      <c r="C24" s="426"/>
      <c r="D24" s="426"/>
      <c r="E24" s="426"/>
      <c r="F24" s="426"/>
      <c r="G24" s="426"/>
      <c r="H24" s="431"/>
      <c r="I24"/>
    </row>
    <row r="25" spans="1:10" s="126" customFormat="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  <c r="I25"/>
    </row>
    <row r="26" spans="1:10" s="126" customFormat="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  <c r="I26"/>
    </row>
    <row r="27" spans="1:10" s="126" customFormat="1" x14ac:dyDescent="0.25">
      <c r="A27" s="428"/>
      <c r="B27" s="153"/>
      <c r="C27" s="152" t="s">
        <v>155</v>
      </c>
      <c r="D27" s="153" t="s">
        <v>156</v>
      </c>
      <c r="E27" s="154"/>
      <c r="F27" s="153">
        <v>0.2</v>
      </c>
      <c r="G27" s="154">
        <f>F27*E27</f>
        <v>0</v>
      </c>
      <c r="H27" s="431"/>
      <c r="I27"/>
    </row>
    <row r="28" spans="1:10" s="126" customFormat="1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  <c r="I28"/>
    </row>
    <row r="29" spans="1:10" s="126" customFormat="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I29"/>
    </row>
    <row r="30" spans="1:10" s="126" customFormat="1" ht="15.75" thickBot="1" x14ac:dyDescent="0.3">
      <c r="A30" s="428"/>
      <c r="B30" s="426"/>
      <c r="C30" s="426"/>
      <c r="D30" s="426"/>
      <c r="E30" s="426"/>
      <c r="F30" s="426"/>
      <c r="G30" s="426"/>
      <c r="H30" s="431"/>
      <c r="I30"/>
    </row>
    <row r="31" spans="1:10" s="126" customFormat="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  <c r="I31"/>
    </row>
    <row r="32" spans="1:10" s="126" customFormat="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  <c r="I32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F9BC-19A9-45B1-8FFC-85C1B477341D}">
  <sheetPr codeName="Hoja57">
    <tabColor rgb="FF5B9BD5"/>
    <pageSetUpPr fitToPage="1"/>
  </sheetPr>
  <dimension ref="A1:R951"/>
  <sheetViews>
    <sheetView zoomScale="70" zoomScaleNormal="70" workbookViewId="0">
      <selection activeCell="B2" sqref="B2:G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1.2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'1.04'!E8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'1.04'!C9</f>
        <v>M-1.04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'1.04'!C10</f>
        <v>LIMPIEZA GENERAL DE OBRA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'1.04'!C11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157</v>
      </c>
      <c r="C15" s="190"/>
      <c r="D15" s="190"/>
      <c r="E15" s="190"/>
      <c r="F15" s="190">
        <v>1200</v>
      </c>
      <c r="G15" s="190">
        <v>1</v>
      </c>
      <c r="H15" s="191">
        <f>F15*G15</f>
        <v>1200</v>
      </c>
    </row>
    <row r="16" spans="1:18" s="188" customFormat="1" ht="27.95" customHeight="1" x14ac:dyDescent="0.25">
      <c r="B16" s="189" t="s">
        <v>158</v>
      </c>
      <c r="C16" s="190"/>
      <c r="D16" s="190"/>
      <c r="E16" s="190"/>
      <c r="F16" s="190">
        <v>1724</v>
      </c>
      <c r="G16" s="190">
        <v>1</v>
      </c>
      <c r="H16" s="191">
        <f>F16*G16</f>
        <v>1724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2924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2924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409.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50D8-C59C-4D76-B69F-42B24C08AD26}">
  <sheetPr codeName="Hoja60">
    <tabColor rgb="FF92D050"/>
    <pageSetUpPr fitToPage="1"/>
  </sheetPr>
  <dimension ref="A1:M57"/>
  <sheetViews>
    <sheetView zoomScale="80" zoomScaleNormal="80" workbookViewId="0">
      <selection activeCell="K6" sqref="K6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159</v>
      </c>
      <c r="D9" s="446"/>
      <c r="E9" s="446"/>
      <c r="F9" s="446"/>
      <c r="G9" s="447"/>
      <c r="H9" s="431"/>
    </row>
    <row r="10" spans="1:13" s="143" customFormat="1" x14ac:dyDescent="0.25">
      <c r="A10" s="428"/>
      <c r="B10" s="207" t="s">
        <v>117</v>
      </c>
      <c r="C10" s="487" t="s">
        <v>160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161</v>
      </c>
      <c r="D15" s="153" t="s">
        <v>145</v>
      </c>
      <c r="E15" s="154"/>
      <c r="F15" s="203">
        <v>0.03</v>
      </c>
      <c r="G15" s="201">
        <f t="shared" ref="G15:G18" si="0">F15*E15</f>
        <v>0</v>
      </c>
      <c r="H15" s="431"/>
    </row>
    <row r="16" spans="1:13" x14ac:dyDescent="0.25">
      <c r="A16" s="428"/>
      <c r="B16" s="151"/>
      <c r="C16" s="151" t="s">
        <v>162</v>
      </c>
      <c r="D16" s="37" t="s">
        <v>163</v>
      </c>
      <c r="E16" s="201"/>
      <c r="F16" s="203">
        <v>0.01</v>
      </c>
      <c r="G16" s="201">
        <f t="shared" si="0"/>
        <v>0</v>
      </c>
      <c r="H16" s="431"/>
    </row>
    <row r="17" spans="1:10" s="126" customFormat="1" x14ac:dyDescent="0.25">
      <c r="A17" s="428"/>
      <c r="B17" s="151"/>
      <c r="C17" s="151" t="s">
        <v>164</v>
      </c>
      <c r="D17" s="37" t="s">
        <v>165</v>
      </c>
      <c r="E17" s="201"/>
      <c r="F17" s="203">
        <v>0.01</v>
      </c>
      <c r="G17" s="201">
        <f t="shared" si="0"/>
        <v>0</v>
      </c>
      <c r="H17" s="431"/>
      <c r="I17"/>
    </row>
    <row r="18" spans="1:10" s="126" customFormat="1" x14ac:dyDescent="0.25">
      <c r="A18" s="428"/>
      <c r="B18" s="151"/>
      <c r="C18" s="151" t="s">
        <v>166</v>
      </c>
      <c r="D18" s="37" t="s">
        <v>167</v>
      </c>
      <c r="E18" s="201"/>
      <c r="F18" s="203">
        <v>2E-3</v>
      </c>
      <c r="G18" s="201">
        <f t="shared" si="0"/>
        <v>0</v>
      </c>
      <c r="H18" s="431"/>
      <c r="I18"/>
    </row>
    <row r="19" spans="1:10" s="126" customFormat="1" x14ac:dyDescent="0.25">
      <c r="A19" s="428"/>
      <c r="B19" s="151"/>
      <c r="C19" s="151"/>
      <c r="D19" s="37"/>
      <c r="E19" s="201"/>
      <c r="F19" s="203"/>
      <c r="G19" s="201">
        <f>F19*E19</f>
        <v>0</v>
      </c>
      <c r="H19" s="431"/>
      <c r="I19"/>
    </row>
    <row r="20" spans="1:10" s="126" customFormat="1" ht="30" customHeight="1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  <c r="I20"/>
    </row>
    <row r="21" spans="1:10" s="126" customFormat="1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  <c r="I21"/>
      <c r="J21" s="164"/>
    </row>
    <row r="22" spans="1:10" s="126" customFormat="1" ht="15.75" thickBot="1" x14ac:dyDescent="0.3">
      <c r="A22" s="428"/>
      <c r="B22" s="415"/>
      <c r="C22" s="415"/>
      <c r="D22" s="415"/>
      <c r="E22" s="415"/>
      <c r="F22" s="415"/>
      <c r="G22" s="415"/>
      <c r="H22" s="431"/>
      <c r="I22"/>
    </row>
    <row r="23" spans="1:10" s="126" customFormat="1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  <c r="I23"/>
    </row>
    <row r="24" spans="1:10" s="126" customFormat="1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  <c r="I24"/>
    </row>
    <row r="25" spans="1:10" s="126" customFormat="1" x14ac:dyDescent="0.25">
      <c r="A25" s="428"/>
      <c r="B25" s="196" t="s">
        <v>148</v>
      </c>
      <c r="C25" s="197" t="s">
        <v>454</v>
      </c>
      <c r="D25" s="196" t="s">
        <v>49</v>
      </c>
      <c r="E25" s="198"/>
      <c r="F25" s="204">
        <v>0.03</v>
      </c>
      <c r="G25" s="154">
        <f t="shared" ref="G25" si="2">F25*E25</f>
        <v>0</v>
      </c>
      <c r="H25" s="431"/>
      <c r="I25"/>
    </row>
    <row r="26" spans="1:10" s="126" customFormat="1" x14ac:dyDescent="0.25">
      <c r="A26" s="428"/>
      <c r="B26" s="210"/>
      <c r="C26" s="211" t="s">
        <v>168</v>
      </c>
      <c r="D26" s="210" t="s">
        <v>169</v>
      </c>
      <c r="E26" s="212"/>
      <c r="F26" s="213">
        <v>0.02</v>
      </c>
      <c r="G26" s="201">
        <f>F26*E26</f>
        <v>0</v>
      </c>
      <c r="H26" s="431"/>
      <c r="I26"/>
    </row>
    <row r="27" spans="1:10" s="126" customFormat="1" ht="15.75" thickBot="1" x14ac:dyDescent="0.3">
      <c r="A27" s="428"/>
      <c r="B27" s="157"/>
      <c r="C27" s="156"/>
      <c r="D27" s="157"/>
      <c r="E27" s="158"/>
      <c r="F27" s="162"/>
      <c r="G27" s="158">
        <f t="shared" ref="G27" si="3">F27*E27</f>
        <v>0</v>
      </c>
      <c r="H27" s="431"/>
      <c r="I27"/>
    </row>
    <row r="28" spans="1:10" s="126" customFormat="1" ht="15.75" thickBot="1" x14ac:dyDescent="0.3">
      <c r="A28" s="428"/>
      <c r="B28" s="407" t="s">
        <v>47</v>
      </c>
      <c r="C28" s="408"/>
      <c r="D28" s="408"/>
      <c r="E28" s="408"/>
      <c r="F28" s="408"/>
      <c r="G28" s="160">
        <f>SUM(G25:G27)</f>
        <v>0</v>
      </c>
      <c r="H28" s="431"/>
      <c r="I28"/>
    </row>
    <row r="29" spans="1:10" s="126" customFormat="1" ht="15.75" thickBot="1" x14ac:dyDescent="0.3">
      <c r="A29" s="428"/>
      <c r="B29" s="426"/>
      <c r="C29" s="426"/>
      <c r="D29" s="426"/>
      <c r="E29" s="426"/>
      <c r="F29" s="426"/>
      <c r="G29" s="426"/>
      <c r="H29" s="431"/>
      <c r="I29"/>
    </row>
    <row r="30" spans="1:10" s="126" customFormat="1" ht="15.75" thickBot="1" x14ac:dyDescent="0.3">
      <c r="A30" s="428"/>
      <c r="B30" s="412" t="s">
        <v>122</v>
      </c>
      <c r="C30" s="413"/>
      <c r="D30" s="413"/>
      <c r="E30" s="413"/>
      <c r="F30" s="413"/>
      <c r="G30" s="414"/>
      <c r="H30" s="431"/>
      <c r="I30"/>
    </row>
    <row r="31" spans="1:10" s="126" customFormat="1" ht="15.75" thickBot="1" x14ac:dyDescent="0.3">
      <c r="A31" s="428"/>
      <c r="B31" s="150" t="s">
        <v>6</v>
      </c>
      <c r="C31" s="32" t="s">
        <v>7</v>
      </c>
      <c r="D31" s="33" t="s">
        <v>8</v>
      </c>
      <c r="E31" s="33" t="s">
        <v>9</v>
      </c>
      <c r="F31" s="33" t="s">
        <v>10</v>
      </c>
      <c r="G31" s="34" t="s">
        <v>11</v>
      </c>
      <c r="H31" s="431"/>
      <c r="I31"/>
    </row>
    <row r="32" spans="1:10" s="126" customFormat="1" ht="30" x14ac:dyDescent="0.25">
      <c r="A32" s="428"/>
      <c r="B32" s="153"/>
      <c r="C32" s="152" t="s">
        <v>170</v>
      </c>
      <c r="D32" s="153" t="s">
        <v>171</v>
      </c>
      <c r="E32" s="154"/>
      <c r="F32" s="153">
        <v>0.3</v>
      </c>
      <c r="G32" s="154">
        <f>F32*E32</f>
        <v>0</v>
      </c>
      <c r="H32" s="431"/>
      <c r="I32"/>
    </row>
    <row r="33" spans="1:8" x14ac:dyDescent="0.25">
      <c r="A33" s="428"/>
      <c r="B33" s="37"/>
      <c r="C33" s="151" t="s">
        <v>172</v>
      </c>
      <c r="D33" s="37" t="s">
        <v>150</v>
      </c>
      <c r="E33" s="201"/>
      <c r="F33" s="37">
        <v>0.02</v>
      </c>
      <c r="G33" s="201">
        <f>F33*E33</f>
        <v>0</v>
      </c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46</v>
      </c>
      <c r="C35" s="408"/>
      <c r="D35" s="408"/>
      <c r="E35" s="408"/>
      <c r="F35" s="408"/>
      <c r="G35" s="160">
        <f>SUM(G32:G34)</f>
        <v>0</v>
      </c>
      <c r="H35" s="431"/>
    </row>
    <row r="36" spans="1:8" ht="15.75" thickBot="1" x14ac:dyDescent="0.3">
      <c r="A36" s="428"/>
      <c r="B36" s="426"/>
      <c r="C36" s="426"/>
      <c r="D36" s="426"/>
      <c r="E36" s="426"/>
      <c r="F36" s="426"/>
      <c r="G36" s="426"/>
      <c r="H36" s="431"/>
    </row>
    <row r="37" spans="1:8" ht="15.75" thickBot="1" x14ac:dyDescent="0.3">
      <c r="A37" s="428"/>
      <c r="B37" s="412" t="s">
        <v>44</v>
      </c>
      <c r="C37" s="413"/>
      <c r="D37" s="413"/>
      <c r="E37" s="413"/>
      <c r="F37" s="413"/>
      <c r="G37" s="414"/>
      <c r="H37" s="431"/>
    </row>
    <row r="38" spans="1:8" ht="15.75" thickBot="1" x14ac:dyDescent="0.3">
      <c r="A38" s="428"/>
      <c r="B38" s="150" t="s">
        <v>6</v>
      </c>
      <c r="C38" s="32" t="s">
        <v>7</v>
      </c>
      <c r="D38" s="33" t="s">
        <v>8</v>
      </c>
      <c r="E38" s="33" t="s">
        <v>9</v>
      </c>
      <c r="F38" s="33" t="s">
        <v>10</v>
      </c>
      <c r="G38" s="34" t="s">
        <v>11</v>
      </c>
      <c r="H38" s="431"/>
    </row>
    <row r="39" spans="1:8" x14ac:dyDescent="0.25">
      <c r="A39" s="428"/>
      <c r="B39" s="153"/>
      <c r="C39" s="152"/>
      <c r="D39" s="153"/>
      <c r="E39" s="154"/>
      <c r="F39" s="205"/>
      <c r="G39" s="154"/>
      <c r="H39" s="431"/>
    </row>
    <row r="40" spans="1:8" ht="15.75" thickBot="1" x14ac:dyDescent="0.3">
      <c r="A40" s="428"/>
      <c r="B40" s="157"/>
      <c r="C40" s="156"/>
      <c r="D40" s="157"/>
      <c r="E40" s="158"/>
      <c r="F40" s="159"/>
      <c r="G40" s="158">
        <f>F40*E40</f>
        <v>0</v>
      </c>
      <c r="H40" s="431"/>
    </row>
    <row r="41" spans="1:8" ht="15.75" thickBot="1" x14ac:dyDescent="0.3">
      <c r="A41" s="428"/>
      <c r="B41" s="407" t="s">
        <v>45</v>
      </c>
      <c r="C41" s="408"/>
      <c r="D41" s="408"/>
      <c r="E41" s="408"/>
      <c r="F41" s="408"/>
      <c r="G41" s="160">
        <f>SUM(G39:G40)</f>
        <v>0</v>
      </c>
      <c r="H41" s="431"/>
    </row>
    <row r="42" spans="1:8" ht="15.75" thickBot="1" x14ac:dyDescent="0.3">
      <c r="A42" s="428"/>
      <c r="B42" s="415"/>
      <c r="C42" s="415"/>
      <c r="D42" s="415"/>
      <c r="E42" s="415"/>
      <c r="F42" s="415"/>
      <c r="G42" s="415"/>
      <c r="H42" s="431"/>
    </row>
    <row r="43" spans="1:8" x14ac:dyDescent="0.25">
      <c r="A43" s="428"/>
      <c r="B43" s="416" t="s">
        <v>123</v>
      </c>
      <c r="C43" s="417"/>
      <c r="D43" s="417"/>
      <c r="E43" s="417"/>
      <c r="F43" s="418"/>
      <c r="G43" s="165">
        <f>ROUND(G41+G35+G28+G21,0)</f>
        <v>0</v>
      </c>
      <c r="H43" s="431"/>
    </row>
    <row r="44" spans="1:8" x14ac:dyDescent="0.25">
      <c r="A44" s="428"/>
      <c r="B44" s="419" t="s">
        <v>124</v>
      </c>
      <c r="C44" s="420"/>
      <c r="D44" s="420"/>
      <c r="E44" s="420"/>
      <c r="F44" s="166">
        <v>1</v>
      </c>
      <c r="G44" s="167">
        <f>G43*F44</f>
        <v>0</v>
      </c>
      <c r="H44" s="431"/>
    </row>
    <row r="45" spans="1:8" x14ac:dyDescent="0.25">
      <c r="A45" s="428"/>
      <c r="B45" s="419" t="s">
        <v>36</v>
      </c>
      <c r="C45" s="420"/>
      <c r="D45" s="420"/>
      <c r="E45" s="420"/>
      <c r="F45" s="169">
        <v>0.15609999999999999</v>
      </c>
      <c r="G45" s="167">
        <f>F45*G44</f>
        <v>0</v>
      </c>
      <c r="H45" s="431"/>
    </row>
    <row r="46" spans="1:8" x14ac:dyDescent="0.25">
      <c r="A46" s="428"/>
      <c r="B46" s="419" t="s">
        <v>37</v>
      </c>
      <c r="C46" s="420"/>
      <c r="D46" s="420"/>
      <c r="E46" s="420"/>
      <c r="F46" s="169">
        <v>0</v>
      </c>
      <c r="G46" s="167">
        <f>F46*G44</f>
        <v>0</v>
      </c>
      <c r="H46" s="431"/>
    </row>
    <row r="47" spans="1:8" x14ac:dyDescent="0.25">
      <c r="A47" s="428"/>
      <c r="B47" s="419" t="s">
        <v>38</v>
      </c>
      <c r="C47" s="420"/>
      <c r="D47" s="420"/>
      <c r="E47" s="420"/>
      <c r="F47" s="169">
        <v>0.05</v>
      </c>
      <c r="G47" s="167">
        <f>F47*G44</f>
        <v>0</v>
      </c>
      <c r="H47" s="431"/>
    </row>
    <row r="48" spans="1:8" ht="15.75" thickBot="1" x14ac:dyDescent="0.3">
      <c r="A48" s="428"/>
      <c r="B48" s="421" t="s">
        <v>39</v>
      </c>
      <c r="C48" s="422"/>
      <c r="D48" s="422"/>
      <c r="E48" s="422"/>
      <c r="F48" s="170">
        <v>0.19</v>
      </c>
      <c r="G48" s="171">
        <f>F48*G47</f>
        <v>0</v>
      </c>
      <c r="H48" s="431"/>
    </row>
    <row r="49" spans="1:8" ht="15.75" thickBot="1" x14ac:dyDescent="0.3">
      <c r="A49" s="428"/>
      <c r="B49" s="415"/>
      <c r="C49" s="415"/>
      <c r="D49" s="415"/>
      <c r="E49" s="415"/>
      <c r="F49" s="415"/>
      <c r="G49" s="415"/>
      <c r="H49" s="431"/>
    </row>
    <row r="50" spans="1:8" ht="15.75" thickBot="1" x14ac:dyDescent="0.3">
      <c r="A50" s="428"/>
      <c r="B50" s="423" t="s">
        <v>40</v>
      </c>
      <c r="C50" s="424"/>
      <c r="D50" s="424"/>
      <c r="E50" s="424"/>
      <c r="F50" s="425"/>
      <c r="G50" s="172">
        <f>G48+G47+G46+G45+G44</f>
        <v>0</v>
      </c>
      <c r="H50" s="431"/>
    </row>
    <row r="51" spans="1:8" x14ac:dyDescent="0.25">
      <c r="A51" s="428"/>
      <c r="B51" s="409"/>
      <c r="C51" s="409"/>
      <c r="D51" s="409"/>
      <c r="E51" s="409"/>
      <c r="F51" s="409"/>
      <c r="G51" s="409"/>
      <c r="H51" s="431"/>
    </row>
    <row r="52" spans="1:8" x14ac:dyDescent="0.25">
      <c r="A52" s="428"/>
      <c r="B52" s="410"/>
      <c r="C52" s="410"/>
      <c r="D52" s="410"/>
      <c r="E52" s="410"/>
      <c r="F52" s="410"/>
      <c r="G52" s="410"/>
      <c r="H52" s="431"/>
    </row>
    <row r="53" spans="1:8" ht="15.75" thickBot="1" x14ac:dyDescent="0.3">
      <c r="A53" s="429"/>
      <c r="B53" s="411"/>
      <c r="C53" s="411"/>
      <c r="D53" s="411"/>
      <c r="E53" s="411"/>
      <c r="F53" s="411"/>
      <c r="G53" s="411"/>
      <c r="H53" s="432"/>
    </row>
    <row r="54" spans="1:8" x14ac:dyDescent="0.25">
      <c r="D54" s="126"/>
    </row>
    <row r="55" spans="1:8" x14ac:dyDescent="0.25">
      <c r="C55"/>
      <c r="D55" s="126"/>
    </row>
    <row r="56" spans="1:8" x14ac:dyDescent="0.25">
      <c r="D56" s="126"/>
    </row>
    <row r="57" spans="1:8" x14ac:dyDescent="0.25">
      <c r="D57" s="126"/>
    </row>
  </sheetData>
  <mergeCells count="34">
    <mergeCell ref="A1:A53"/>
    <mergeCell ref="B1:G1"/>
    <mergeCell ref="H1:H53"/>
    <mergeCell ref="B2:F2"/>
    <mergeCell ref="K3:M3"/>
    <mergeCell ref="B4:G4"/>
    <mergeCell ref="B5:G5"/>
    <mergeCell ref="E7:G7"/>
    <mergeCell ref="E8:G8"/>
    <mergeCell ref="C9:G9"/>
    <mergeCell ref="B36:G36"/>
    <mergeCell ref="C10:G10"/>
    <mergeCell ref="C11:G11"/>
    <mergeCell ref="B12:G12"/>
    <mergeCell ref="B13:G13"/>
    <mergeCell ref="B21:F21"/>
    <mergeCell ref="B22:G22"/>
    <mergeCell ref="B23:G23"/>
    <mergeCell ref="B28:F28"/>
    <mergeCell ref="B29:G29"/>
    <mergeCell ref="B30:G30"/>
    <mergeCell ref="B35:F35"/>
    <mergeCell ref="B51:G53"/>
    <mergeCell ref="B37:G37"/>
    <mergeCell ref="B41:F41"/>
    <mergeCell ref="B42:G42"/>
    <mergeCell ref="B43:F43"/>
    <mergeCell ref="B44:E44"/>
    <mergeCell ref="B45:E45"/>
    <mergeCell ref="B46:E46"/>
    <mergeCell ref="B47:E47"/>
    <mergeCell ref="B48:E48"/>
    <mergeCell ref="B49:G49"/>
    <mergeCell ref="B50:F50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565A-46EA-4BA4-93DE-679C209D9266}">
  <sheetPr codeName="Hoja61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'1.05'!E8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'1.05'!C9</f>
        <v>M-1.05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'1.05'!C10</f>
        <v>LOCALIZACIÓN Y REPLANTEO PARQUES Y ZONAS VERDES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'1.05'!C11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158</v>
      </c>
      <c r="C15" s="190"/>
      <c r="D15" s="190"/>
      <c r="E15" s="190"/>
      <c r="F15" s="190">
        <v>1723.83</v>
      </c>
      <c r="G15" s="190">
        <v>1</v>
      </c>
      <c r="H15" s="191">
        <f>F15*G15</f>
        <v>1723.83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1723.83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1723.83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273.7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0474-EB87-4964-894E-C600031F853E}">
  <sheetPr codeName="Hoja58">
    <tabColor rgb="FF92D050"/>
    <pageSetUpPr fitToPage="1"/>
  </sheetPr>
  <dimension ref="A1:M55"/>
  <sheetViews>
    <sheetView zoomScale="80" zoomScaleNormal="80" workbookViewId="0">
      <selection activeCell="D3" sqref="D3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173</v>
      </c>
      <c r="D9" s="446"/>
      <c r="E9" s="446"/>
      <c r="F9" s="446"/>
      <c r="G9" s="447"/>
      <c r="H9" s="431"/>
    </row>
    <row r="10" spans="1:13" s="143" customFormat="1" ht="28.5" customHeight="1" x14ac:dyDescent="0.25">
      <c r="A10" s="428"/>
      <c r="B10" s="140" t="s">
        <v>117</v>
      </c>
      <c r="C10" s="487" t="s">
        <v>174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175</v>
      </c>
      <c r="D15" s="153" t="s">
        <v>145</v>
      </c>
      <c r="E15" s="154"/>
      <c r="F15" s="203">
        <v>0.3</v>
      </c>
      <c r="G15" s="201">
        <f t="shared" ref="G15:G18" si="0">F15*E15</f>
        <v>0</v>
      </c>
      <c r="H15" s="431"/>
    </row>
    <row r="16" spans="1:13" x14ac:dyDescent="0.25">
      <c r="A16" s="428"/>
      <c r="B16" s="151"/>
      <c r="C16" s="151" t="s">
        <v>162</v>
      </c>
      <c r="D16" s="37"/>
      <c r="E16" s="201"/>
      <c r="F16" s="203">
        <v>0.2</v>
      </c>
      <c r="G16" s="201">
        <f t="shared" si="0"/>
        <v>0</v>
      </c>
      <c r="H16" s="431"/>
    </row>
    <row r="17" spans="1:10" s="126" customFormat="1" x14ac:dyDescent="0.25">
      <c r="A17" s="428"/>
      <c r="B17" s="151"/>
      <c r="C17" s="151" t="s">
        <v>176</v>
      </c>
      <c r="D17" s="37"/>
      <c r="E17" s="201"/>
      <c r="F17" s="203">
        <v>0.3</v>
      </c>
      <c r="G17" s="201">
        <f t="shared" si="0"/>
        <v>0</v>
      </c>
      <c r="H17" s="431"/>
      <c r="I17"/>
    </row>
    <row r="18" spans="1:10" s="126" customFormat="1" x14ac:dyDescent="0.25">
      <c r="A18" s="428"/>
      <c r="B18" s="151"/>
      <c r="C18" s="151" t="s">
        <v>177</v>
      </c>
      <c r="D18" s="37"/>
      <c r="E18" s="201"/>
      <c r="F18" s="203">
        <v>1.6</v>
      </c>
      <c r="G18" s="201">
        <f t="shared" si="0"/>
        <v>0</v>
      </c>
      <c r="H18" s="431"/>
      <c r="I18"/>
    </row>
    <row r="19" spans="1:10" s="126" customFormat="1" x14ac:dyDescent="0.25">
      <c r="A19" s="428"/>
      <c r="B19" s="151"/>
      <c r="C19" s="151"/>
      <c r="D19" s="37"/>
      <c r="E19" s="201"/>
      <c r="F19" s="203"/>
      <c r="G19" s="201">
        <f>F19*E19</f>
        <v>0</v>
      </c>
      <c r="H19" s="431"/>
      <c r="I19"/>
    </row>
    <row r="20" spans="1:10" s="126" customFormat="1" ht="30" customHeight="1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  <c r="I20"/>
    </row>
    <row r="21" spans="1:10" s="126" customFormat="1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  <c r="I21"/>
      <c r="J21" s="164"/>
    </row>
    <row r="22" spans="1:10" s="126" customFormat="1" ht="15.75" thickBot="1" x14ac:dyDescent="0.3">
      <c r="A22" s="428"/>
      <c r="B22" s="415"/>
      <c r="C22" s="415"/>
      <c r="D22" s="415"/>
      <c r="E22" s="415"/>
      <c r="F22" s="415"/>
      <c r="G22" s="415"/>
      <c r="H22" s="431"/>
      <c r="I22"/>
    </row>
    <row r="23" spans="1:10" s="126" customFormat="1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  <c r="I23"/>
    </row>
    <row r="24" spans="1:10" s="126" customFormat="1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  <c r="I24"/>
    </row>
    <row r="25" spans="1:10" s="126" customFormat="1" x14ac:dyDescent="0.25">
      <c r="A25" s="428"/>
      <c r="B25" s="196" t="s">
        <v>148</v>
      </c>
      <c r="C25" s="197" t="s">
        <v>454</v>
      </c>
      <c r="D25" s="196" t="s">
        <v>49</v>
      </c>
      <c r="E25" s="198"/>
      <c r="F25" s="204">
        <v>0.03</v>
      </c>
      <c r="G25" s="154">
        <f t="shared" ref="G25:G26" si="2">F25*E25</f>
        <v>0</v>
      </c>
      <c r="H25" s="431"/>
      <c r="I25"/>
    </row>
    <row r="26" spans="1:10" s="126" customFormat="1" ht="15.75" thickBot="1" x14ac:dyDescent="0.3">
      <c r="A26" s="428"/>
      <c r="B26" s="157"/>
      <c r="C26" s="156"/>
      <c r="D26" s="157"/>
      <c r="E26" s="158"/>
      <c r="F26" s="162"/>
      <c r="G26" s="158">
        <f t="shared" si="2"/>
        <v>0</v>
      </c>
      <c r="H26" s="431"/>
      <c r="I26"/>
    </row>
    <row r="27" spans="1:10" s="126" customFormat="1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SUM(G25:G26)</f>
        <v>0</v>
      </c>
      <c r="H27" s="431"/>
      <c r="I27"/>
    </row>
    <row r="28" spans="1:10" s="126" customFormat="1" ht="15.75" thickBot="1" x14ac:dyDescent="0.3">
      <c r="A28" s="428"/>
      <c r="B28" s="426"/>
      <c r="C28" s="426"/>
      <c r="D28" s="426"/>
      <c r="E28" s="426"/>
      <c r="F28" s="426"/>
      <c r="G28" s="426"/>
      <c r="H28" s="431"/>
      <c r="I28"/>
    </row>
    <row r="29" spans="1:10" s="126" customFormat="1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  <c r="I29"/>
    </row>
    <row r="30" spans="1:10" s="126" customFormat="1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  <c r="I30"/>
    </row>
    <row r="31" spans="1:10" s="126" customFormat="1" ht="30" x14ac:dyDescent="0.25">
      <c r="A31" s="428"/>
      <c r="B31" s="153"/>
      <c r="C31" s="152" t="s">
        <v>170</v>
      </c>
      <c r="D31" s="153" t="s">
        <v>171</v>
      </c>
      <c r="E31" s="154"/>
      <c r="F31" s="153">
        <v>0.3</v>
      </c>
      <c r="G31" s="154">
        <f>F31*E31</f>
        <v>0</v>
      </c>
      <c r="H31" s="431"/>
      <c r="I31"/>
    </row>
    <row r="32" spans="1:10" s="126" customFormat="1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  <c r="I32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SUM(G31:G32)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ROUND(G39+G33+G27+G21,0)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B2:F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21:F21"/>
    <mergeCell ref="B22:G22"/>
    <mergeCell ref="B23:G23"/>
    <mergeCell ref="B27:F27"/>
    <mergeCell ref="B28:G28"/>
    <mergeCell ref="B29:G29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E830-D406-4AA5-821A-1977137AAE84}">
  <sheetPr codeName="Hoja59">
    <tabColor rgb="FF5B9BD5"/>
    <pageSetUpPr fitToPage="1"/>
  </sheetPr>
  <dimension ref="A1:R954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'1.06'!E8</f>
        <v>1. PRELIMINARES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'1.06'!C9</f>
        <v>M-1.06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'1.06'!C10</f>
        <v>CERRAMIENTO PROVISIONAL EN POLIPROPILENO VERDE H= 2.10 M. INCLUYE MANTENIMIENTO DURANTE TODO EL PERIODO DE LA OBRA.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'1.06'!C11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178</v>
      </c>
      <c r="C15" s="190"/>
      <c r="D15" s="190"/>
      <c r="E15" s="190"/>
      <c r="F15" s="190">
        <v>210</v>
      </c>
      <c r="G15" s="190">
        <v>1</v>
      </c>
      <c r="H15" s="191">
        <f>F15*G15</f>
        <v>210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ht="15" customHeight="1" x14ac:dyDescent="0.25">
      <c r="B24" s="454" t="s">
        <v>132</v>
      </c>
      <c r="C24" s="454"/>
      <c r="D24" s="454"/>
      <c r="E24" s="454"/>
      <c r="F24" s="454"/>
      <c r="G24" s="454"/>
      <c r="H24" s="192">
        <f>SUM(H15:H23)</f>
        <v>210</v>
      </c>
    </row>
    <row r="25" spans="2:8" ht="16.5" customHeight="1" thickBot="1" x14ac:dyDescent="0.3">
      <c r="B25" s="455" t="s">
        <v>40</v>
      </c>
      <c r="C25" s="456"/>
      <c r="D25" s="456"/>
      <c r="E25" s="456"/>
      <c r="F25" s="456"/>
      <c r="G25" s="457"/>
      <c r="H25" s="193">
        <f>H24</f>
        <v>210</v>
      </c>
    </row>
    <row r="26" spans="2:8" ht="12.75" customHeight="1" x14ac:dyDescent="0.25">
      <c r="B26" s="194"/>
      <c r="C26" s="194"/>
      <c r="D26" s="195"/>
      <c r="E26" s="195"/>
      <c r="F26" s="195"/>
      <c r="G26" s="195"/>
      <c r="H26" s="195"/>
    </row>
    <row r="27" spans="2:8" ht="12.75" customHeight="1" thickBot="1" x14ac:dyDescent="0.3">
      <c r="B27" s="194"/>
      <c r="C27" s="194"/>
      <c r="D27" s="195"/>
      <c r="E27" s="195"/>
      <c r="F27" s="195"/>
      <c r="G27" s="195"/>
      <c r="H27" s="195"/>
    </row>
    <row r="28" spans="2:8" ht="12.75" customHeight="1" thickBot="1" x14ac:dyDescent="0.3">
      <c r="B28" s="458" t="s">
        <v>134</v>
      </c>
      <c r="C28" s="459"/>
      <c r="D28" s="460"/>
      <c r="E28" s="460"/>
      <c r="F28" s="460"/>
      <c r="G28" s="460"/>
      <c r="H28" s="461"/>
    </row>
    <row r="29" spans="2:8" ht="237.75" customHeight="1" x14ac:dyDescent="0.25">
      <c r="B29" s="462"/>
      <c r="C29" s="463"/>
      <c r="D29" s="463"/>
      <c r="E29" s="463"/>
      <c r="F29" s="463"/>
      <c r="G29" s="463"/>
      <c r="H29" s="464"/>
    </row>
    <row r="30" spans="2:8" ht="101.25" customHeight="1" thickBot="1" x14ac:dyDescent="0.3">
      <c r="B30" s="465"/>
      <c r="C30" s="466"/>
      <c r="D30" s="466"/>
      <c r="E30" s="466"/>
      <c r="F30" s="466"/>
      <c r="G30" s="466"/>
      <c r="H30" s="467"/>
    </row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4:G24"/>
    <mergeCell ref="B25:G25"/>
    <mergeCell ref="B28:H28"/>
    <mergeCell ref="B29:H30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1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1070-5B9C-467E-BB24-D20121D9D286}">
  <sheetPr codeName="Hoja9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146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179</v>
      </c>
      <c r="D9" s="446"/>
      <c r="E9" s="446"/>
      <c r="F9" s="446"/>
      <c r="G9" s="447"/>
      <c r="H9" s="431"/>
    </row>
    <row r="10" spans="1:13" ht="34.5" customHeight="1" x14ac:dyDescent="0.25">
      <c r="A10" s="428"/>
      <c r="B10" s="145" t="s">
        <v>117</v>
      </c>
      <c r="C10" s="448" t="s">
        <v>180</v>
      </c>
      <c r="D10" s="449"/>
      <c r="E10" s="449"/>
      <c r="F10" s="449"/>
      <c r="G10" s="450"/>
      <c r="H10" s="431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155"/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x14ac:dyDescent="0.25">
      <c r="A21" s="428"/>
      <c r="B21" s="196"/>
      <c r="C21" s="197" t="s">
        <v>181</v>
      </c>
      <c r="D21" s="196" t="s">
        <v>150</v>
      </c>
      <c r="E21" s="198"/>
      <c r="F21" s="199">
        <v>7.0000000000000007E-2</v>
      </c>
      <c r="G21" s="198">
        <f t="shared" ref="G21:G23" si="1">F21*E21</f>
        <v>0</v>
      </c>
      <c r="H21" s="431"/>
      <c r="J21" s="200"/>
      <c r="K21" s="200"/>
    </row>
    <row r="22" spans="1:11" x14ac:dyDescent="0.25">
      <c r="A22" s="428"/>
      <c r="B22" s="37"/>
      <c r="C22" s="151"/>
      <c r="D22" s="37"/>
      <c r="E22" s="201"/>
      <c r="F22" s="199"/>
      <c r="G22" s="201">
        <f>F22*E22</f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1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SUM(G21:G23)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x14ac:dyDescent="0.25">
      <c r="A28" s="428"/>
      <c r="B28" s="153" t="s">
        <v>182</v>
      </c>
      <c r="C28" s="152" t="s">
        <v>155</v>
      </c>
      <c r="D28" s="153" t="s">
        <v>156</v>
      </c>
      <c r="E28" s="154"/>
      <c r="F28" s="163">
        <v>1</v>
      </c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 t="s">
        <v>148</v>
      </c>
      <c r="C34" s="152" t="s">
        <v>454</v>
      </c>
      <c r="D34" s="153" t="s">
        <v>49</v>
      </c>
      <c r="E34" s="154"/>
      <c r="F34" s="205">
        <v>0.03</v>
      </c>
      <c r="G34" s="154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INT(G36+G30+G24+G17)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E53B-81B8-4137-95EC-78D93D22D61A}">
  <sheetPr codeName="Hoja18">
    <tabColor rgb="FF5B9BD5"/>
    <pageSetUpPr fitToPage="1"/>
  </sheetPr>
  <dimension ref="A1:R952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7.8554687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'2.01'!E8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'2.01'!C9</f>
        <v>M-2.01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214" customFormat="1" ht="30" customHeight="1" x14ac:dyDescent="0.25">
      <c r="B10" s="207" t="s">
        <v>117</v>
      </c>
      <c r="C10" s="488" t="str">
        <f>'2.01'!C10</f>
        <v>DEMOLICIONES DE REPELLO Y PINUTRA EXISTENTE EN FACHADAS. LIMPIEZA DE LA SUPERFICIE HASTA QUEDAR APTA PARA APLICAR REPELLO NUEVO.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0.100000000000001" customHeight="1" x14ac:dyDescent="0.25">
      <c r="B15" s="215" t="s">
        <v>183</v>
      </c>
      <c r="C15" s="216"/>
      <c r="D15" s="216"/>
      <c r="E15" s="216"/>
      <c r="F15" s="216"/>
      <c r="G15" s="216"/>
      <c r="H15" s="217"/>
    </row>
    <row r="16" spans="1:18" s="188" customFormat="1" ht="20.100000000000001" customHeight="1" x14ac:dyDescent="0.25">
      <c r="B16" s="189"/>
      <c r="C16" s="190"/>
      <c r="D16" s="190"/>
      <c r="E16" s="190"/>
      <c r="F16" s="190">
        <v>1446</v>
      </c>
      <c r="G16" s="190">
        <v>1</v>
      </c>
      <c r="H16" s="191">
        <f t="shared" ref="H16:H17" si="0">F16*G16</f>
        <v>1446</v>
      </c>
    </row>
    <row r="17" spans="2:8" s="188" customFormat="1" ht="20.100000000000001" customHeight="1" x14ac:dyDescent="0.25">
      <c r="B17" s="218"/>
      <c r="C17" s="190"/>
      <c r="D17" s="190"/>
      <c r="E17" s="190"/>
      <c r="F17" s="190">
        <f t="shared" ref="F17" si="1">ROUND(IF(C17=0,1,C17)*IF(D17=0,1,D17)*IF(E17=0,1,E17),2)</f>
        <v>1</v>
      </c>
      <c r="G17" s="190"/>
      <c r="H17" s="191">
        <f t="shared" si="0"/>
        <v>0</v>
      </c>
    </row>
    <row r="18" spans="2:8" s="188" customFormat="1" ht="20.100000000000001" customHeight="1" x14ac:dyDescent="0.25">
      <c r="B18" s="215" t="s">
        <v>184</v>
      </c>
      <c r="C18" s="216"/>
      <c r="D18" s="216"/>
      <c r="E18" s="216"/>
      <c r="F18" s="216"/>
      <c r="G18" s="216"/>
      <c r="H18" s="217"/>
    </row>
    <row r="19" spans="2:8" s="188" customFormat="1" ht="20.100000000000001" customHeight="1" x14ac:dyDescent="0.25">
      <c r="B19" s="189"/>
      <c r="C19" s="190">
        <v>15</v>
      </c>
      <c r="D19" s="190"/>
      <c r="E19" s="190">
        <v>3.4</v>
      </c>
      <c r="F19" s="190">
        <f t="shared" ref="F19" si="2">ROUND(IF(C19=0,1,C19)*IF(D19=0,1,D19)*IF(E19=0,1,E19),2)</f>
        <v>51</v>
      </c>
      <c r="G19" s="190">
        <v>4</v>
      </c>
      <c r="H19" s="191">
        <f t="shared" ref="H19" si="3">F19*G19</f>
        <v>204</v>
      </c>
    </row>
    <row r="20" spans="2:8" s="188" customFormat="1" ht="20.100000000000001" customHeight="1" x14ac:dyDescent="0.25">
      <c r="B20" s="218"/>
      <c r="C20" s="190"/>
      <c r="D20" s="190"/>
      <c r="E20" s="190"/>
      <c r="F20" s="190"/>
      <c r="G20" s="190"/>
      <c r="H20" s="191"/>
    </row>
    <row r="21" spans="2:8" s="188" customFormat="1" ht="20.100000000000001" customHeight="1" x14ac:dyDescent="0.25">
      <c r="B21" s="189"/>
      <c r="C21" s="190"/>
      <c r="D21" s="190"/>
      <c r="E21" s="190"/>
      <c r="F21" s="190"/>
      <c r="G21" s="190"/>
      <c r="H21" s="191"/>
    </row>
    <row r="22" spans="2:8" ht="15" customHeight="1" x14ac:dyDescent="0.25">
      <c r="B22" s="454" t="s">
        <v>132</v>
      </c>
      <c r="C22" s="454"/>
      <c r="D22" s="454"/>
      <c r="E22" s="454"/>
      <c r="F22" s="454"/>
      <c r="G22" s="454"/>
      <c r="H22" s="192">
        <f>ROUND(SUM(H15:H21),2)</f>
        <v>1650</v>
      </c>
    </row>
    <row r="23" spans="2:8" ht="16.5" customHeight="1" thickBot="1" x14ac:dyDescent="0.3">
      <c r="B23" s="455" t="s">
        <v>40</v>
      </c>
      <c r="C23" s="456"/>
      <c r="D23" s="456"/>
      <c r="E23" s="456"/>
      <c r="F23" s="456"/>
      <c r="G23" s="457"/>
      <c r="H23" s="193">
        <f>H22</f>
        <v>1650</v>
      </c>
    </row>
    <row r="24" spans="2:8" ht="12.75" customHeight="1" x14ac:dyDescent="0.25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194"/>
      <c r="C25" s="194"/>
      <c r="D25" s="195"/>
      <c r="E25" s="195"/>
      <c r="F25" s="195"/>
      <c r="G25" s="195"/>
      <c r="H25" s="195"/>
    </row>
    <row r="26" spans="2:8" ht="12.75" customHeight="1" thickBot="1" x14ac:dyDescent="0.3">
      <c r="B26" s="458" t="s">
        <v>134</v>
      </c>
      <c r="C26" s="459"/>
      <c r="D26" s="460"/>
      <c r="E26" s="460"/>
      <c r="F26" s="460"/>
      <c r="G26" s="460"/>
      <c r="H26" s="461"/>
    </row>
    <row r="27" spans="2:8" ht="227.25" customHeight="1" x14ac:dyDescent="0.25">
      <c r="B27" s="462" t="s">
        <v>135</v>
      </c>
      <c r="C27" s="463"/>
      <c r="D27" s="463"/>
      <c r="E27" s="463"/>
      <c r="F27" s="463"/>
      <c r="G27" s="463"/>
      <c r="H27" s="464"/>
    </row>
    <row r="28" spans="2:8" ht="76.5" customHeight="1" thickBot="1" x14ac:dyDescent="0.3">
      <c r="B28" s="465"/>
      <c r="C28" s="466"/>
      <c r="D28" s="466"/>
      <c r="E28" s="466"/>
      <c r="F28" s="466"/>
      <c r="G28" s="466"/>
      <c r="H28" s="467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8EEC-BC62-4EF3-98D3-0F6816E62064}">
  <sheetPr codeName="Hoja13">
    <tabColor rgb="FF92D050"/>
    <pageSetUpPr fitToPage="1"/>
  </sheetPr>
  <dimension ref="A1:M52"/>
  <sheetViews>
    <sheetView zoomScale="80" zoomScaleNormal="80" workbookViewId="0">
      <selection activeCell="E34" sqref="E34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510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185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511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508</v>
      </c>
      <c r="D15" s="153" t="s">
        <v>186</v>
      </c>
      <c r="E15" s="154"/>
      <c r="F15" s="155">
        <v>1</v>
      </c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x14ac:dyDescent="0.25">
      <c r="A21" s="428"/>
      <c r="B21" s="196"/>
      <c r="C21" s="197"/>
      <c r="D21" s="196"/>
      <c r="E21" s="198"/>
      <c r="F21" s="199"/>
      <c r="G21" s="198"/>
      <c r="H21" s="431"/>
      <c r="J21" s="200"/>
      <c r="K21" s="200"/>
    </row>
    <row r="22" spans="1:11" ht="15.75" thickBot="1" x14ac:dyDescent="0.3">
      <c r="A22" s="428"/>
      <c r="B22" s="157"/>
      <c r="C22" s="156"/>
      <c r="D22" s="157"/>
      <c r="E22" s="158"/>
      <c r="F22" s="162"/>
      <c r="G22" s="158">
        <f t="shared" ref="G22" si="1">F22*E22</f>
        <v>0</v>
      </c>
      <c r="H22" s="431"/>
    </row>
    <row r="23" spans="1:1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11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1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1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11" x14ac:dyDescent="0.25">
      <c r="A27" s="428"/>
      <c r="B27" s="153" t="s">
        <v>182</v>
      </c>
      <c r="C27" s="152" t="s">
        <v>155</v>
      </c>
      <c r="D27" s="153" t="s">
        <v>156</v>
      </c>
      <c r="E27" s="154"/>
      <c r="F27" s="163">
        <v>2</v>
      </c>
      <c r="G27" s="154">
        <f>F27*E27</f>
        <v>0</v>
      </c>
      <c r="H27" s="431"/>
    </row>
    <row r="28" spans="1:11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1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J29" s="164"/>
    </row>
    <row r="30" spans="1:11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1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1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 t="s">
        <v>148</v>
      </c>
      <c r="C33" s="152" t="s">
        <v>454</v>
      </c>
      <c r="D33" s="153" t="s">
        <v>49</v>
      </c>
      <c r="E33" s="154">
        <f>$G$29</f>
        <v>0</v>
      </c>
      <c r="F33" s="205">
        <v>0.03</v>
      </c>
      <c r="G33" s="154">
        <f>F33*E33</f>
        <v>0</v>
      </c>
      <c r="H33" s="431"/>
    </row>
    <row r="34" spans="1:8" x14ac:dyDescent="0.25">
      <c r="A34" s="428"/>
      <c r="B34" s="37"/>
      <c r="C34" s="151" t="s">
        <v>187</v>
      </c>
      <c r="D34" s="37" t="s">
        <v>188</v>
      </c>
      <c r="E34" s="201"/>
      <c r="F34" s="37">
        <v>25</v>
      </c>
      <c r="G34" s="201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SUM(G33:G35)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INT(G36+G29+G23+G17)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509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6:G48"/>
    <mergeCell ref="B31:G31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E4C6-8E94-44F3-8948-2AE9BC074C1D}">
  <sheetPr codeName="Hoja19">
    <tabColor rgb="FF5B9BD5"/>
    <pageSetUpPr fitToPage="1"/>
  </sheetPr>
  <dimension ref="A1:R953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'2.02'!E8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'2.02'!C9</f>
        <v>M-2.02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'2.02'!C10</f>
        <v>RETIRO DE ESCOMBROS INCLUYE ACARREO INTERNO, CARGUE MANUAL, Y DISPOSICIÓN FINAL A 25KM A PUNTO AMBIENTAL AUTORIZADO. VOLUMEN SUELTO MEDIDO EN VOLQUETA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'2.02'!C11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189</v>
      </c>
      <c r="D14" s="186" t="s">
        <v>190</v>
      </c>
      <c r="E14" s="186" t="s">
        <v>130</v>
      </c>
      <c r="F14" s="186" t="str">
        <f>C11</f>
        <v>M3</v>
      </c>
      <c r="G14" s="186" t="s">
        <v>191</v>
      </c>
      <c r="H14" s="187" t="s">
        <v>132</v>
      </c>
    </row>
    <row r="15" spans="1:18" s="188" customFormat="1" ht="27.95" customHeight="1" x14ac:dyDescent="0.25">
      <c r="B15" s="189" t="s">
        <v>192</v>
      </c>
      <c r="C15" s="190">
        <f>'M-2.01'!H22</f>
        <v>1650</v>
      </c>
      <c r="D15" s="190">
        <v>0.04</v>
      </c>
      <c r="E15" s="190"/>
      <c r="F15" s="190">
        <f>ROUND(IF(C15=0,1,C15)*IF(D15=0,1,D15)*IF(E15=0,1,E15),2)</f>
        <v>66</v>
      </c>
      <c r="G15" s="190">
        <v>1.35</v>
      </c>
      <c r="H15" s="191">
        <f>F15*G15</f>
        <v>89.100000000000009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ht="15" customHeight="1" x14ac:dyDescent="0.25">
      <c r="B23" s="454" t="s">
        <v>132</v>
      </c>
      <c r="C23" s="454"/>
      <c r="D23" s="454"/>
      <c r="E23" s="454"/>
      <c r="F23" s="454"/>
      <c r="G23" s="454"/>
      <c r="H23" s="192">
        <f>ROUND(SUM(H15:H22),2)</f>
        <v>89.1</v>
      </c>
    </row>
    <row r="24" spans="2:8" ht="16.5" customHeight="1" thickBot="1" x14ac:dyDescent="0.3">
      <c r="B24" s="455" t="s">
        <v>40</v>
      </c>
      <c r="C24" s="456"/>
      <c r="D24" s="456"/>
      <c r="E24" s="456"/>
      <c r="F24" s="456"/>
      <c r="G24" s="457"/>
      <c r="H24" s="193">
        <f>H23</f>
        <v>89.1</v>
      </c>
    </row>
    <row r="25" spans="2:8" ht="12.75" customHeight="1" x14ac:dyDescent="0.25">
      <c r="B25" s="194"/>
      <c r="C25" s="194"/>
      <c r="D25" s="195"/>
      <c r="E25" s="195"/>
      <c r="F25" s="195"/>
      <c r="G25" s="195"/>
      <c r="H25" s="195"/>
    </row>
    <row r="26" spans="2:8" ht="12.75" customHeight="1" thickBot="1" x14ac:dyDescent="0.3">
      <c r="B26" s="194"/>
      <c r="C26" s="194"/>
      <c r="D26" s="195"/>
      <c r="E26" s="195"/>
      <c r="F26" s="195"/>
      <c r="G26" s="195"/>
      <c r="H26" s="195"/>
    </row>
    <row r="27" spans="2:8" ht="12.75" customHeight="1" thickBot="1" x14ac:dyDescent="0.3">
      <c r="B27" s="458" t="s">
        <v>134</v>
      </c>
      <c r="C27" s="459"/>
      <c r="D27" s="460"/>
      <c r="E27" s="460"/>
      <c r="F27" s="460"/>
      <c r="G27" s="460"/>
      <c r="H27" s="461"/>
    </row>
    <row r="28" spans="2:8" ht="213.75" customHeight="1" x14ac:dyDescent="0.25">
      <c r="B28" s="462"/>
      <c r="C28" s="463"/>
      <c r="D28" s="463"/>
      <c r="E28" s="463"/>
      <c r="F28" s="463"/>
      <c r="G28" s="463"/>
      <c r="H28" s="464"/>
    </row>
    <row r="29" spans="2:8" ht="68.25" customHeight="1" thickBot="1" x14ac:dyDescent="0.3">
      <c r="B29" s="465"/>
      <c r="C29" s="466"/>
      <c r="D29" s="466"/>
      <c r="E29" s="466"/>
      <c r="F29" s="466"/>
      <c r="G29" s="466"/>
      <c r="H29" s="467"/>
    </row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3:G23"/>
    <mergeCell ref="B24:G24"/>
    <mergeCell ref="B27:H27"/>
    <mergeCell ref="B28:H29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0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DB2C-CDBA-4A81-B4AC-C35A4E4C7C3D}">
  <sheetPr codeName="Hoja62">
    <tabColor rgb="FF92D050"/>
    <pageSetUpPr fitToPage="1"/>
  </sheetPr>
  <dimension ref="A1:M51"/>
  <sheetViews>
    <sheetView zoomScale="80" zoomScaleNormal="80" workbookViewId="0">
      <selection activeCell="E27" sqref="E27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193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194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0" s="126" customFormat="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  <c r="I17"/>
      <c r="J17" s="164"/>
    </row>
    <row r="18" spans="1:10" s="126" customFormat="1" ht="15.75" thickBot="1" x14ac:dyDescent="0.3">
      <c r="A18" s="428"/>
      <c r="B18" s="415"/>
      <c r="C18" s="415"/>
      <c r="D18" s="415"/>
      <c r="E18" s="415"/>
      <c r="F18" s="415"/>
      <c r="G18" s="415"/>
      <c r="H18" s="431"/>
      <c r="I18"/>
    </row>
    <row r="19" spans="1:10" s="126" customFormat="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  <c r="I19"/>
    </row>
    <row r="20" spans="1:10" s="126" customFormat="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  <c r="I20"/>
    </row>
    <row r="21" spans="1:10" s="126" customFormat="1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:G22" si="1">F21*E21</f>
        <v>0</v>
      </c>
      <c r="H21" s="431"/>
      <c r="I21"/>
    </row>
    <row r="22" spans="1:10" s="126" customFormat="1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  <c r="I22"/>
    </row>
    <row r="23" spans="1:10" s="126" customFormat="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  <c r="I23"/>
    </row>
    <row r="24" spans="1:10" s="126" customFormat="1" ht="15.75" thickBot="1" x14ac:dyDescent="0.3">
      <c r="A24" s="428"/>
      <c r="B24" s="426"/>
      <c r="C24" s="426"/>
      <c r="D24" s="426"/>
      <c r="E24" s="426"/>
      <c r="F24" s="426"/>
      <c r="G24" s="426"/>
      <c r="H24" s="431"/>
      <c r="I24"/>
    </row>
    <row r="25" spans="1:10" s="126" customFormat="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  <c r="I25"/>
    </row>
    <row r="26" spans="1:10" s="126" customFormat="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  <c r="I26"/>
    </row>
    <row r="27" spans="1:10" s="126" customFormat="1" x14ac:dyDescent="0.25">
      <c r="A27" s="428"/>
      <c r="B27" s="153"/>
      <c r="C27" s="152" t="s">
        <v>155</v>
      </c>
      <c r="D27" s="153" t="s">
        <v>156</v>
      </c>
      <c r="E27" s="154"/>
      <c r="F27" s="153">
        <v>0.8</v>
      </c>
      <c r="G27" s="154">
        <f>F27*E27</f>
        <v>0</v>
      </c>
      <c r="H27" s="431"/>
      <c r="I27"/>
    </row>
    <row r="28" spans="1:10" s="126" customFormat="1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  <c r="I28"/>
    </row>
    <row r="29" spans="1:10" s="126" customFormat="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I29"/>
    </row>
    <row r="30" spans="1:10" s="126" customFormat="1" ht="15.75" thickBot="1" x14ac:dyDescent="0.3">
      <c r="A30" s="428"/>
      <c r="B30" s="426"/>
      <c r="C30" s="426"/>
      <c r="D30" s="426"/>
      <c r="E30" s="426"/>
      <c r="F30" s="426"/>
      <c r="G30" s="426"/>
      <c r="H30" s="431"/>
      <c r="I30"/>
    </row>
    <row r="31" spans="1:10" s="126" customFormat="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  <c r="I31"/>
    </row>
    <row r="32" spans="1:10" s="126" customFormat="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  <c r="I32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C10E-FA40-4C9D-9619-C0383976BB00}">
  <sheetPr codeName="Hoja63">
    <tabColor rgb="FF5B9BD5"/>
    <pageSetUpPr fitToPage="1"/>
  </sheetPr>
  <dimension ref="A1:R96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'2.03'!E8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'2.03'!C9</f>
        <v>M-2.03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'2.03'!C10</f>
        <v>DEMOLICIÓN DE MUROS PARA INSTALACIÓN DE VENTANAS Y BLOQUES CALADOS EN FACHADA EN BLOQUE 13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195</v>
      </c>
      <c r="C15" s="190">
        <v>6</v>
      </c>
      <c r="D15" s="190"/>
      <c r="E15" s="190">
        <v>4.53</v>
      </c>
      <c r="F15" s="190">
        <f>ROUND(IF(C15=0,1,C15)*IF(D15=0,1,D15)*IF(E15=0,1,E15),2)</f>
        <v>27.18</v>
      </c>
      <c r="G15" s="190">
        <v>5</v>
      </c>
      <c r="H15" s="191">
        <f>F15*G15</f>
        <v>135.9</v>
      </c>
    </row>
    <row r="16" spans="1:18" s="188" customFormat="1" ht="27.95" customHeight="1" x14ac:dyDescent="0.25">
      <c r="B16" s="189" t="s">
        <v>196</v>
      </c>
      <c r="C16" s="190">
        <v>6</v>
      </c>
      <c r="D16" s="190"/>
      <c r="E16" s="190">
        <f>E15</f>
        <v>4.53</v>
      </c>
      <c r="F16" s="190">
        <f>ROUND(IF(C16=0,1,C16)*IF(D16=0,1,D16)*IF(E16=0,1,E16),2)</f>
        <v>27.18</v>
      </c>
      <c r="G16" s="190">
        <v>6</v>
      </c>
      <c r="H16" s="191">
        <f>F16*G16</f>
        <v>163.07999999999998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s="188" customFormat="1" ht="27.95" customHeight="1" x14ac:dyDescent="0.25">
      <c r="B26" s="189"/>
      <c r="C26" s="190"/>
      <c r="D26" s="190"/>
      <c r="E26" s="190"/>
      <c r="F26" s="190"/>
      <c r="G26" s="190"/>
      <c r="H26" s="191"/>
    </row>
    <row r="27" spans="2:8" s="188" customFormat="1" ht="27.95" customHeight="1" x14ac:dyDescent="0.25">
      <c r="B27" s="189"/>
      <c r="C27" s="190"/>
      <c r="D27" s="190"/>
      <c r="E27" s="190"/>
      <c r="F27" s="190"/>
      <c r="G27" s="190"/>
      <c r="H27" s="191"/>
    </row>
    <row r="28" spans="2:8" s="188" customFormat="1" ht="27.95" customHeight="1" x14ac:dyDescent="0.25">
      <c r="B28" s="189"/>
      <c r="C28" s="190"/>
      <c r="D28" s="190"/>
      <c r="E28" s="190"/>
      <c r="F28" s="190"/>
      <c r="G28" s="190"/>
      <c r="H28" s="191"/>
    </row>
    <row r="29" spans="2:8" s="188" customFormat="1" ht="27.95" customHeight="1" x14ac:dyDescent="0.25">
      <c r="B29" s="189"/>
      <c r="C29" s="190"/>
      <c r="D29" s="190"/>
      <c r="E29" s="190"/>
      <c r="F29" s="190"/>
      <c r="G29" s="190"/>
      <c r="H29" s="191"/>
    </row>
    <row r="30" spans="2:8" s="188" customFormat="1" ht="27.95" customHeight="1" x14ac:dyDescent="0.25">
      <c r="B30" s="189"/>
      <c r="C30" s="190"/>
      <c r="D30" s="190"/>
      <c r="E30" s="190"/>
      <c r="F30" s="190"/>
      <c r="G30" s="190"/>
      <c r="H30" s="191"/>
    </row>
    <row r="31" spans="2:8" ht="15" customHeight="1" x14ac:dyDescent="0.25">
      <c r="B31" s="454" t="s">
        <v>132</v>
      </c>
      <c r="C31" s="454"/>
      <c r="D31" s="454"/>
      <c r="E31" s="454"/>
      <c r="F31" s="454"/>
      <c r="G31" s="454"/>
      <c r="H31" s="192">
        <f>SUM(H15:H30)</f>
        <v>298.98</v>
      </c>
    </row>
    <row r="32" spans="2:8" ht="16.5" customHeight="1" thickBot="1" x14ac:dyDescent="0.3">
      <c r="B32" s="455" t="s">
        <v>40</v>
      </c>
      <c r="C32" s="456"/>
      <c r="D32" s="456"/>
      <c r="E32" s="456"/>
      <c r="F32" s="456"/>
      <c r="G32" s="457"/>
      <c r="H32" s="193">
        <f>H31</f>
        <v>298.98</v>
      </c>
    </row>
    <row r="33" spans="2:8" ht="12.75" customHeight="1" x14ac:dyDescent="0.25">
      <c r="B33" s="194"/>
      <c r="C33" s="194"/>
      <c r="D33" s="195"/>
      <c r="E33" s="195"/>
      <c r="F33" s="195"/>
      <c r="G33" s="195"/>
      <c r="H33" s="195"/>
    </row>
    <row r="34" spans="2:8" ht="12.75" customHeight="1" thickBot="1" x14ac:dyDescent="0.3">
      <c r="B34" s="194"/>
      <c r="C34" s="194"/>
      <c r="D34" s="195"/>
      <c r="E34" s="195"/>
      <c r="F34" s="195"/>
      <c r="G34" s="195"/>
      <c r="H34" s="195"/>
    </row>
    <row r="35" spans="2:8" ht="12.75" customHeight="1" thickBot="1" x14ac:dyDescent="0.3">
      <c r="B35" s="458" t="s">
        <v>134</v>
      </c>
      <c r="C35" s="459"/>
      <c r="D35" s="460"/>
      <c r="E35" s="460"/>
      <c r="F35" s="460"/>
      <c r="G35" s="460"/>
      <c r="H35" s="461"/>
    </row>
    <row r="36" spans="2:8" ht="409.5" customHeight="1" x14ac:dyDescent="0.25">
      <c r="B36" s="462"/>
      <c r="C36" s="463"/>
      <c r="D36" s="463"/>
      <c r="E36" s="463"/>
      <c r="F36" s="463"/>
      <c r="G36" s="463"/>
      <c r="H36" s="464"/>
    </row>
    <row r="37" spans="2:8" ht="68.25" customHeight="1" thickBot="1" x14ac:dyDescent="0.3">
      <c r="B37" s="465"/>
      <c r="C37" s="466"/>
      <c r="D37" s="466"/>
      <c r="E37" s="466"/>
      <c r="F37" s="466"/>
      <c r="G37" s="466"/>
      <c r="H37" s="467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1EC3-7C91-4DF0-8333-16C05D7AC6C2}">
  <sheetPr codeName="Hoja64">
    <tabColor rgb="FF92D050"/>
    <pageSetUpPr fitToPage="1"/>
  </sheetPr>
  <dimension ref="A1:M53"/>
  <sheetViews>
    <sheetView zoomScale="80" zoomScaleNormal="80" workbookViewId="0">
      <selection activeCell="E29" sqref="E29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197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198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" si="0">F15*E15</f>
        <v>0</v>
      </c>
      <c r="H15" s="431"/>
    </row>
    <row r="16" spans="1:13" x14ac:dyDescent="0.25">
      <c r="A16" s="428"/>
      <c r="B16" s="151"/>
      <c r="C16" s="151"/>
      <c r="D16" s="37"/>
      <c r="E16" s="201"/>
      <c r="F16" s="203"/>
      <c r="G16" s="201">
        <f>F16*E16</f>
        <v>0</v>
      </c>
      <c r="H16" s="431"/>
    </row>
    <row r="17" spans="1:10" s="126" customFormat="1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  <c r="I17"/>
      <c r="J17" s="164"/>
    </row>
    <row r="18" spans="1:10" s="126" customFormat="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  <c r="I18"/>
    </row>
    <row r="19" spans="1:10" s="126" customFormat="1" ht="15.75" thickBot="1" x14ac:dyDescent="0.3">
      <c r="A19" s="428"/>
      <c r="B19" s="415"/>
      <c r="C19" s="415"/>
      <c r="D19" s="415"/>
      <c r="E19" s="415"/>
      <c r="F19" s="415"/>
      <c r="G19" s="415"/>
      <c r="H19" s="431"/>
      <c r="I19"/>
    </row>
    <row r="20" spans="1:10" s="126" customFormat="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  <c r="I20"/>
    </row>
    <row r="21" spans="1:10" s="126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I21"/>
    </row>
    <row r="22" spans="1:10" s="126" customFormat="1" x14ac:dyDescent="0.25">
      <c r="A22" s="428"/>
      <c r="B22" s="196" t="s">
        <v>148</v>
      </c>
      <c r="C22" s="197" t="s">
        <v>454</v>
      </c>
      <c r="D22" s="196" t="s">
        <v>49</v>
      </c>
      <c r="E22" s="198"/>
      <c r="F22" s="204">
        <v>0.03</v>
      </c>
      <c r="G22" s="154">
        <f t="shared" ref="G22" si="2">F22*E22</f>
        <v>0</v>
      </c>
      <c r="H22" s="431"/>
      <c r="I22"/>
    </row>
    <row r="23" spans="1:10" s="126" customFormat="1" x14ac:dyDescent="0.25">
      <c r="A23" s="428"/>
      <c r="B23" s="210"/>
      <c r="C23" s="211" t="s">
        <v>199</v>
      </c>
      <c r="D23" s="210" t="s">
        <v>156</v>
      </c>
      <c r="E23" s="212"/>
      <c r="F23" s="219">
        <v>0.8</v>
      </c>
      <c r="G23" s="201">
        <f>F23*E23</f>
        <v>0</v>
      </c>
      <c r="H23" s="431"/>
      <c r="I23"/>
    </row>
    <row r="24" spans="1:10" s="126" customFormat="1" ht="15.75" thickBot="1" x14ac:dyDescent="0.3">
      <c r="A24" s="428"/>
      <c r="B24" s="157"/>
      <c r="C24" s="156"/>
      <c r="D24" s="157"/>
      <c r="E24" s="158"/>
      <c r="F24" s="162"/>
      <c r="G24" s="158">
        <f t="shared" ref="G24" si="3">F24*E24</f>
        <v>0</v>
      </c>
      <c r="H24" s="431"/>
      <c r="I24"/>
    </row>
    <row r="25" spans="1:10" s="126" customFormat="1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SUM(G22:G24)</f>
        <v>0</v>
      </c>
      <c r="H25" s="431"/>
      <c r="I25"/>
    </row>
    <row r="26" spans="1:10" s="126" customFormat="1" ht="15.75" thickBot="1" x14ac:dyDescent="0.3">
      <c r="A26" s="428"/>
      <c r="B26" s="426"/>
      <c r="C26" s="426"/>
      <c r="D26" s="426"/>
      <c r="E26" s="426"/>
      <c r="F26" s="426"/>
      <c r="G26" s="426"/>
      <c r="H26" s="431"/>
      <c r="I26"/>
    </row>
    <row r="27" spans="1:10" s="126" customFormat="1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  <c r="I27"/>
    </row>
    <row r="28" spans="1:10" s="126" customFormat="1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  <c r="I28"/>
    </row>
    <row r="29" spans="1:10" s="126" customFormat="1" x14ac:dyDescent="0.25">
      <c r="A29" s="428"/>
      <c r="B29" s="153"/>
      <c r="C29" s="152" t="s">
        <v>155</v>
      </c>
      <c r="D29" s="153" t="s">
        <v>156</v>
      </c>
      <c r="E29" s="154"/>
      <c r="F29" s="153">
        <v>0.8</v>
      </c>
      <c r="G29" s="154">
        <f>F29*E29</f>
        <v>0</v>
      </c>
      <c r="H29" s="431"/>
      <c r="I29"/>
    </row>
    <row r="30" spans="1:10" s="126" customFormat="1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  <c r="I30"/>
    </row>
    <row r="31" spans="1:10" s="126" customFormat="1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  <c r="I31"/>
    </row>
    <row r="32" spans="1:10" s="126" customFormat="1" ht="15.75" thickBot="1" x14ac:dyDescent="0.3">
      <c r="A32" s="428"/>
      <c r="B32" s="426"/>
      <c r="C32" s="426"/>
      <c r="D32" s="426"/>
      <c r="E32" s="426"/>
      <c r="F32" s="426"/>
      <c r="G32" s="426"/>
      <c r="H32" s="431"/>
      <c r="I32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71ED1-ADC3-4457-8B2C-D7133C6E454D}">
  <sheetPr codeName="Hoja65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'2.04'!E8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'2.04'!C9</f>
        <v>M-2.04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'2.04'!C10</f>
        <v>DESMONTE BARANDA TUBULAR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'2.04'!C11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200</v>
      </c>
      <c r="C15" s="190">
        <v>30</v>
      </c>
      <c r="D15" s="190"/>
      <c r="E15" s="190"/>
      <c r="F15" s="190">
        <f>ROUND(IF(C15=0,1,C15)*IF(D15=0,1,D15)*IF(E15=0,1,E15),2)</f>
        <v>30</v>
      </c>
      <c r="G15" s="190">
        <v>1</v>
      </c>
      <c r="H15" s="191">
        <f>F15*G15</f>
        <v>30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30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30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274.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9202-0FFA-40C1-B254-CFB639860334}">
  <sheetPr codeName="Hoja66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201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202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" si="0">F15*E15</f>
        <v>0</v>
      </c>
      <c r="H15" s="431"/>
    </row>
    <row r="16" spans="1:13" x14ac:dyDescent="0.25">
      <c r="A16" s="428"/>
      <c r="B16" s="151"/>
      <c r="C16" s="151"/>
      <c r="D16" s="37"/>
      <c r="E16" s="201"/>
      <c r="F16" s="203"/>
      <c r="G16" s="201">
        <f>F16*E16</f>
        <v>0</v>
      </c>
      <c r="H16" s="431"/>
    </row>
    <row r="17" spans="1:10" s="126" customFormat="1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  <c r="I17"/>
      <c r="J17" s="164"/>
    </row>
    <row r="18" spans="1:10" s="126" customFormat="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  <c r="I18"/>
    </row>
    <row r="19" spans="1:10" s="126" customFormat="1" ht="15.75" thickBot="1" x14ac:dyDescent="0.3">
      <c r="A19" s="428"/>
      <c r="B19" s="415"/>
      <c r="C19" s="415"/>
      <c r="D19" s="415"/>
      <c r="E19" s="415"/>
      <c r="F19" s="415"/>
      <c r="G19" s="415"/>
      <c r="H19" s="431"/>
      <c r="I19"/>
    </row>
    <row r="20" spans="1:10" s="126" customFormat="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  <c r="I20"/>
    </row>
    <row r="21" spans="1:10" s="126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I21"/>
    </row>
    <row r="22" spans="1:10" s="126" customFormat="1" x14ac:dyDescent="0.25">
      <c r="A22" s="428"/>
      <c r="B22" s="196" t="s">
        <v>148</v>
      </c>
      <c r="C22" s="197" t="s">
        <v>454</v>
      </c>
      <c r="D22" s="196" t="s">
        <v>49</v>
      </c>
      <c r="E22" s="198"/>
      <c r="F22" s="204">
        <v>0.03</v>
      </c>
      <c r="G22" s="154">
        <f t="shared" ref="G22:G23" si="2">F22*E22</f>
        <v>0</v>
      </c>
      <c r="H22" s="431"/>
      <c r="I22"/>
    </row>
    <row r="23" spans="1:10" s="126" customFormat="1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  <c r="I23"/>
    </row>
    <row r="24" spans="1:10" s="126" customFormat="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  <c r="I24"/>
    </row>
    <row r="25" spans="1:10" s="126" customFormat="1" ht="15.75" thickBot="1" x14ac:dyDescent="0.3">
      <c r="A25" s="428"/>
      <c r="B25" s="426"/>
      <c r="C25" s="426"/>
      <c r="D25" s="426"/>
      <c r="E25" s="426"/>
      <c r="F25" s="426"/>
      <c r="G25" s="426"/>
      <c r="H25" s="431"/>
      <c r="I25"/>
    </row>
    <row r="26" spans="1:10" s="126" customFormat="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  <c r="I26"/>
    </row>
    <row r="27" spans="1:10" s="126" customFormat="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  <c r="I27"/>
    </row>
    <row r="28" spans="1:10" s="126" customFormat="1" x14ac:dyDescent="0.25">
      <c r="A28" s="428"/>
      <c r="B28" s="153"/>
      <c r="C28" s="152" t="s">
        <v>155</v>
      </c>
      <c r="D28" s="153" t="s">
        <v>156</v>
      </c>
      <c r="E28" s="154"/>
      <c r="F28" s="153">
        <v>2.5</v>
      </c>
      <c r="G28" s="154">
        <f>F28*E28</f>
        <v>0</v>
      </c>
      <c r="H28" s="431"/>
      <c r="I28"/>
    </row>
    <row r="29" spans="1:10" s="126" customFormat="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I29"/>
    </row>
    <row r="30" spans="1:10" s="126" customFormat="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  <c r="I30"/>
    </row>
    <row r="31" spans="1:10" s="126" customFormat="1" ht="15.75" thickBot="1" x14ac:dyDescent="0.3">
      <c r="A31" s="428"/>
      <c r="B31" s="426"/>
      <c r="C31" s="426"/>
      <c r="D31" s="426"/>
      <c r="E31" s="426"/>
      <c r="F31" s="426"/>
      <c r="G31" s="426"/>
      <c r="H31" s="431"/>
      <c r="I31"/>
    </row>
    <row r="32" spans="1:10" s="126" customFormat="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  <c r="I32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63C2-D28E-4B97-A1BC-BF75570C7D79}">
  <sheetPr codeName="Hoja67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'2.05'!E8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'2.05'!C9</f>
        <v>M-2.05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'2.05'!C10</f>
        <v>EXCAVACIÓN MANUAL HASTA NIVEL DE SUBRASANTE, INCLUYE CARGUE EN VOLQUETA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'2.05'!C11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203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204</v>
      </c>
      <c r="C15" s="190">
        <v>438</v>
      </c>
      <c r="D15" s="190"/>
      <c r="E15" s="190">
        <v>0.3</v>
      </c>
      <c r="F15" s="190">
        <f>ROUND(IF(C15=0,1,C15)*IF(D15=0,1,D15)*IF(E15=0,1,E15),2)</f>
        <v>131.4</v>
      </c>
      <c r="G15" s="190">
        <v>1</v>
      </c>
      <c r="H15" s="191">
        <f>F15*G15</f>
        <v>131.4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131.4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131.4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279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9F22-8C06-421B-A9F2-37883EF25AE5}">
  <sheetPr codeName="Hoja68">
    <tabColor rgb="FF92D050"/>
    <pageSetUpPr fitToPage="1"/>
  </sheetPr>
  <dimension ref="A1:M53"/>
  <sheetViews>
    <sheetView zoomScale="80" zoomScaleNormal="80" workbookViewId="0">
      <selection activeCell="E30" sqref="E30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205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206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207</v>
      </c>
      <c r="D15" s="153" t="s">
        <v>186</v>
      </c>
      <c r="E15" s="154"/>
      <c r="F15" s="203">
        <v>1.3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/>
      <c r="D16" s="37"/>
      <c r="E16" s="201"/>
      <c r="F16" s="203"/>
      <c r="G16" s="201">
        <f>F16*E16</f>
        <v>0</v>
      </c>
      <c r="H16" s="431"/>
    </row>
    <row r="17" spans="1:10" s="126" customFormat="1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  <c r="I17"/>
      <c r="J17" s="164"/>
    </row>
    <row r="18" spans="1:10" s="126" customFormat="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  <c r="I18"/>
    </row>
    <row r="19" spans="1:10" s="126" customFormat="1" ht="15.75" thickBot="1" x14ac:dyDescent="0.3">
      <c r="A19" s="428"/>
      <c r="B19" s="415"/>
      <c r="C19" s="415"/>
      <c r="D19" s="415"/>
      <c r="E19" s="415"/>
      <c r="F19" s="415"/>
      <c r="G19" s="415"/>
      <c r="H19" s="431"/>
      <c r="I19"/>
    </row>
    <row r="20" spans="1:10" s="126" customFormat="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  <c r="I20"/>
    </row>
    <row r="21" spans="1:10" s="126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I21"/>
    </row>
    <row r="22" spans="1:10" s="126" customFormat="1" x14ac:dyDescent="0.25">
      <c r="A22" s="428"/>
      <c r="B22" s="196" t="s">
        <v>148</v>
      </c>
      <c r="C22" s="197" t="s">
        <v>454</v>
      </c>
      <c r="D22" s="196" t="s">
        <v>49</v>
      </c>
      <c r="E22" s="198"/>
      <c r="F22" s="204">
        <v>0.03</v>
      </c>
      <c r="G22" s="154">
        <f t="shared" ref="G22" si="2">F22*E22</f>
        <v>0</v>
      </c>
      <c r="H22" s="431"/>
      <c r="I22"/>
    </row>
    <row r="23" spans="1:10" s="126" customFormat="1" x14ac:dyDescent="0.25">
      <c r="A23" s="428"/>
      <c r="B23" s="210"/>
      <c r="C23" s="211" t="s">
        <v>208</v>
      </c>
      <c r="D23" s="210" t="s">
        <v>156</v>
      </c>
      <c r="E23" s="212"/>
      <c r="F23" s="219">
        <v>0.5</v>
      </c>
      <c r="G23" s="201">
        <f>F23*E23</f>
        <v>0</v>
      </c>
      <c r="H23" s="431"/>
      <c r="I23"/>
    </row>
    <row r="24" spans="1:10" s="126" customFormat="1" ht="15.75" thickBot="1" x14ac:dyDescent="0.3">
      <c r="A24" s="428"/>
      <c r="B24" s="157"/>
      <c r="C24" s="156"/>
      <c r="D24" s="157"/>
      <c r="E24" s="158"/>
      <c r="F24" s="162"/>
      <c r="G24" s="158">
        <f t="shared" ref="G24" si="3">F24*E24</f>
        <v>0</v>
      </c>
      <c r="H24" s="431"/>
      <c r="I24"/>
    </row>
    <row r="25" spans="1:10" s="126" customFormat="1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SUM(G22:G24)</f>
        <v>0</v>
      </c>
      <c r="H25" s="431"/>
      <c r="I25"/>
    </row>
    <row r="26" spans="1:10" s="126" customFormat="1" ht="15.75" thickBot="1" x14ac:dyDescent="0.3">
      <c r="A26" s="428"/>
      <c r="B26" s="426"/>
      <c r="C26" s="426"/>
      <c r="D26" s="426"/>
      <c r="E26" s="426"/>
      <c r="F26" s="426"/>
      <c r="G26" s="426"/>
      <c r="H26" s="431"/>
      <c r="I26"/>
    </row>
    <row r="27" spans="1:10" s="126" customFormat="1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  <c r="I27"/>
    </row>
    <row r="28" spans="1:10" s="126" customFormat="1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  <c r="I28"/>
    </row>
    <row r="29" spans="1:10" s="126" customFormat="1" x14ac:dyDescent="0.25">
      <c r="A29" s="428"/>
      <c r="B29" s="153"/>
      <c r="C29" s="152" t="s">
        <v>155</v>
      </c>
      <c r="D29" s="153" t="s">
        <v>156</v>
      </c>
      <c r="E29" s="154"/>
      <c r="F29" s="153">
        <v>2.4</v>
      </c>
      <c r="G29" s="154">
        <f>F29*E29</f>
        <v>0</v>
      </c>
      <c r="H29" s="431"/>
      <c r="I29"/>
    </row>
    <row r="30" spans="1:10" s="126" customFormat="1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  <c r="I30"/>
    </row>
    <row r="31" spans="1:10" s="126" customFormat="1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  <c r="I31"/>
    </row>
    <row r="32" spans="1:10" s="126" customFormat="1" ht="15.75" thickBot="1" x14ac:dyDescent="0.3">
      <c r="A32" s="428"/>
      <c r="B32" s="426"/>
      <c r="C32" s="426"/>
      <c r="D32" s="426"/>
      <c r="E32" s="426"/>
      <c r="F32" s="426"/>
      <c r="G32" s="426"/>
      <c r="H32" s="431"/>
      <c r="I32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E84E-9DA9-4FC8-A5D4-62B835688C28}">
  <sheetPr codeName="Hoja69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'2.06'!E8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'2.06'!C9</f>
        <v>M-2.06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'2.06'!C10</f>
        <v>RELLENO CON MATERIAL IMPORTADO TIPO ROCA MUERTA, INCLUYE TRANSPORTE HASTA LA OBRA, COMPACTACIÓN MECÁNICA.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'2.06'!C11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209</v>
      </c>
      <c r="C15" s="190">
        <v>234.7</v>
      </c>
      <c r="D15" s="190"/>
      <c r="E15" s="190">
        <v>0.15</v>
      </c>
      <c r="F15" s="190">
        <f>ROUND(IF(C15=0,1,C15)*IF(D15=0,1,D15)*IF(E15=0,1,E15),2)</f>
        <v>35.21</v>
      </c>
      <c r="G15" s="190">
        <v>1</v>
      </c>
      <c r="H15" s="191">
        <f>F15*G15</f>
        <v>35.21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35.21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35.21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294.7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F0FD-77DE-4CC9-A0AF-A6C6F427109A}">
  <sheetPr codeName="Hoja70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210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211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0" s="126" customFormat="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  <c r="I17"/>
      <c r="J17" s="164"/>
    </row>
    <row r="18" spans="1:10" s="126" customFormat="1" ht="15.75" thickBot="1" x14ac:dyDescent="0.3">
      <c r="A18" s="428"/>
      <c r="B18" s="415"/>
      <c r="C18" s="415"/>
      <c r="D18" s="415"/>
      <c r="E18" s="415"/>
      <c r="F18" s="415"/>
      <c r="G18" s="415"/>
      <c r="H18" s="431"/>
      <c r="I18"/>
    </row>
    <row r="19" spans="1:10" s="126" customFormat="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  <c r="I19"/>
    </row>
    <row r="20" spans="1:10" s="126" customFormat="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  <c r="I20"/>
    </row>
    <row r="21" spans="1:10" s="126" customFormat="1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" si="1">F21*E21</f>
        <v>0</v>
      </c>
      <c r="H21" s="431"/>
      <c r="I21"/>
    </row>
    <row r="22" spans="1:10" s="126" customFormat="1" x14ac:dyDescent="0.25">
      <c r="A22" s="428"/>
      <c r="B22" s="210"/>
      <c r="C22" s="211" t="s">
        <v>181</v>
      </c>
      <c r="D22" s="210" t="s">
        <v>150</v>
      </c>
      <c r="E22" s="212"/>
      <c r="F22" s="219">
        <f>F28</f>
        <v>0.28749999999999998</v>
      </c>
      <c r="G22" s="201">
        <f>F22*E22</f>
        <v>0</v>
      </c>
      <c r="H22" s="431"/>
      <c r="I22"/>
    </row>
    <row r="23" spans="1:10" s="126" customFormat="1" ht="15.75" thickBot="1" x14ac:dyDescent="0.3">
      <c r="A23" s="428"/>
      <c r="B23" s="157"/>
      <c r="C23" s="156"/>
      <c r="D23" s="157"/>
      <c r="E23" s="158"/>
      <c r="F23" s="162"/>
      <c r="G23" s="158">
        <f t="shared" ref="G23" si="2">F23*E23</f>
        <v>0</v>
      </c>
      <c r="H23" s="431"/>
      <c r="I23"/>
    </row>
    <row r="24" spans="1:10" s="126" customFormat="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SUM(G21:G23)</f>
        <v>0</v>
      </c>
      <c r="H24" s="431"/>
      <c r="I24"/>
    </row>
    <row r="25" spans="1:10" s="126" customFormat="1" ht="15.75" thickBot="1" x14ac:dyDescent="0.3">
      <c r="A25" s="428"/>
      <c r="B25" s="426"/>
      <c r="C25" s="426"/>
      <c r="D25" s="426"/>
      <c r="E25" s="426"/>
      <c r="F25" s="426"/>
      <c r="G25" s="426"/>
      <c r="H25" s="431"/>
      <c r="I25"/>
    </row>
    <row r="26" spans="1:10" s="126" customFormat="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  <c r="I26"/>
    </row>
    <row r="27" spans="1:10" s="126" customFormat="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  <c r="I27"/>
    </row>
    <row r="28" spans="1:10" s="126" customFormat="1" x14ac:dyDescent="0.25">
      <c r="A28" s="428"/>
      <c r="B28" s="153"/>
      <c r="C28" s="152" t="s">
        <v>155</v>
      </c>
      <c r="D28" s="153" t="s">
        <v>156</v>
      </c>
      <c r="E28" s="154"/>
      <c r="F28" s="153">
        <v>0.28749999999999998</v>
      </c>
      <c r="G28" s="154">
        <f>F28*E28</f>
        <v>0</v>
      </c>
      <c r="H28" s="431"/>
      <c r="I28"/>
    </row>
    <row r="29" spans="1:10" s="126" customFormat="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I29"/>
    </row>
    <row r="30" spans="1:10" s="126" customFormat="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  <c r="I30"/>
    </row>
    <row r="31" spans="1:10" s="126" customFormat="1" ht="15.75" thickBot="1" x14ac:dyDescent="0.3">
      <c r="A31" s="428"/>
      <c r="B31" s="426"/>
      <c r="C31" s="426"/>
      <c r="D31" s="426"/>
      <c r="E31" s="426"/>
      <c r="F31" s="426"/>
      <c r="G31" s="426"/>
      <c r="H31" s="431"/>
      <c r="I31"/>
    </row>
    <row r="32" spans="1:10" s="126" customFormat="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  <c r="I32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ROUND(G36+G30+G24+G17,0)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BD60-6BC4-4042-92BF-AAA565F3D4C1}">
  <sheetPr codeName="Hoja71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5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'2.07'!E8</f>
        <v>2. RETIROS Y DEMOLICIONES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'2.07'!C9</f>
        <v>M-2.07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'2.07'!C10</f>
        <v>DEMOLICIÓN DE PISOS Y DE PISO EN GRANITO NATURAL PARA EXTERIOR EN ÁREA DE BLOQUE 14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'2.07'!C11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/>
      <c r="C15" s="190"/>
      <c r="D15" s="190"/>
      <c r="E15" s="190"/>
      <c r="F15" s="190">
        <v>160</v>
      </c>
      <c r="G15" s="190">
        <v>1</v>
      </c>
      <c r="H15" s="191">
        <f>F15*G15</f>
        <v>160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160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160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262.5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D4C1-4D87-4AA4-AC5E-997EA7C8E690}">
  <sheetPr codeName="Hoja25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212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213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214</v>
      </c>
      <c r="D15" s="153" t="s">
        <v>215</v>
      </c>
      <c r="E15" s="154"/>
      <c r="F15" s="203">
        <v>2.8</v>
      </c>
      <c r="G15" s="154">
        <f t="shared" ref="G15:G17" si="0">F15*E15</f>
        <v>0</v>
      </c>
      <c r="H15" s="431"/>
    </row>
    <row r="16" spans="1:13" x14ac:dyDescent="0.25">
      <c r="A16" s="428"/>
      <c r="B16" s="151"/>
      <c r="C16" s="151" t="s">
        <v>216</v>
      </c>
      <c r="D16" s="37" t="s">
        <v>215</v>
      </c>
      <c r="E16" s="201"/>
      <c r="F16" s="203">
        <v>0.06</v>
      </c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si="0"/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/>
      <c r="C22" s="197"/>
      <c r="D22" s="196"/>
      <c r="E22" s="198"/>
      <c r="F22" s="199"/>
      <c r="G22" s="198"/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ref="G23" si="1">F23*E23</f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customHeight="1" x14ac:dyDescent="0.25">
      <c r="A28" s="428"/>
      <c r="B28" s="153" t="s">
        <v>217</v>
      </c>
      <c r="C28" s="152" t="s">
        <v>170</v>
      </c>
      <c r="D28" s="153" t="s">
        <v>171</v>
      </c>
      <c r="E28" s="154"/>
      <c r="F28" s="163">
        <v>0.3</v>
      </c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 t="s">
        <v>148</v>
      </c>
      <c r="C34" s="152" t="s">
        <v>454</v>
      </c>
      <c r="D34" s="153" t="s">
        <v>49</v>
      </c>
      <c r="E34" s="154">
        <f>$G$30</f>
        <v>0</v>
      </c>
      <c r="F34" s="205">
        <v>0.03</v>
      </c>
      <c r="G34" s="154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0733-5636-405B-BCEC-4D624F71594B}">
  <sheetPr codeName="Hoja26">
    <tabColor rgb="FF5B9BD5"/>
    <pageSetUpPr fitToPage="1"/>
  </sheetPr>
  <dimension ref="A1:R96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6.2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'3.01'!E8</f>
        <v>3. REPELLOS E IMPERMEABILIZACIONES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'3.01'!C9</f>
        <v>M-3.01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'3.01'!C10</f>
        <v>SUMINISTRO E INSTALACIÓN DE IMPERMEBIALIZACIÓN CON LECHADA DE CEMENTO CON SIKALATEX O SIMILAR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'3.01'!C11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218</v>
      </c>
      <c r="C16" s="190">
        <v>30</v>
      </c>
      <c r="D16" s="190"/>
      <c r="E16" s="190">
        <v>1</v>
      </c>
      <c r="F16" s="190">
        <f t="shared" ref="F16:F18" si="0">ROUND(IF(C16=0,1,C16)*IF(D16=0,1,D16)*IF(E16=0,1,E16),2)</f>
        <v>30</v>
      </c>
      <c r="G16" s="190">
        <v>1</v>
      </c>
      <c r="H16" s="191">
        <f t="shared" ref="H16:H18" si="1">F16*G16</f>
        <v>30</v>
      </c>
    </row>
    <row r="17" spans="2:8" s="188" customFormat="1" ht="27.95" customHeight="1" x14ac:dyDescent="0.25">
      <c r="B17" s="189" t="s">
        <v>219</v>
      </c>
      <c r="C17" s="190">
        <v>30</v>
      </c>
      <c r="D17" s="190"/>
      <c r="E17" s="190">
        <v>1</v>
      </c>
      <c r="F17" s="190">
        <f t="shared" si="0"/>
        <v>30</v>
      </c>
      <c r="G17" s="190">
        <v>1</v>
      </c>
      <c r="H17" s="191">
        <f t="shared" si="1"/>
        <v>30</v>
      </c>
    </row>
    <row r="18" spans="2:8" s="188" customFormat="1" ht="27.95" customHeight="1" x14ac:dyDescent="0.25">
      <c r="B18" s="189" t="s">
        <v>220</v>
      </c>
      <c r="C18" s="190">
        <v>60</v>
      </c>
      <c r="D18" s="190"/>
      <c r="E18" s="190">
        <v>1</v>
      </c>
      <c r="F18" s="190">
        <f t="shared" si="0"/>
        <v>60</v>
      </c>
      <c r="G18" s="190">
        <v>1</v>
      </c>
      <c r="H18" s="191">
        <f t="shared" si="1"/>
        <v>60</v>
      </c>
    </row>
    <row r="19" spans="2:8" s="188" customFormat="1" ht="27.95" customHeight="1" x14ac:dyDescent="0.25">
      <c r="B19" s="215" t="s">
        <v>184</v>
      </c>
      <c r="C19" s="216"/>
      <c r="D19" s="216"/>
      <c r="E19" s="216"/>
      <c r="F19" s="216"/>
      <c r="G19" s="216"/>
      <c r="H19" s="217"/>
    </row>
    <row r="20" spans="2:8" s="188" customFormat="1" ht="27.95" customHeight="1" x14ac:dyDescent="0.25">
      <c r="B20" s="189" t="s">
        <v>221</v>
      </c>
      <c r="C20" s="190">
        <v>15</v>
      </c>
      <c r="D20" s="190"/>
      <c r="E20" s="190">
        <v>2</v>
      </c>
      <c r="F20" s="190">
        <f t="shared" ref="F20:F23" si="2">ROUND(IF(C20=0,1,C20)*IF(D20=0,1,D20)*IF(E20=0,1,E20),2)</f>
        <v>30</v>
      </c>
      <c r="G20" s="190">
        <v>1</v>
      </c>
      <c r="H20" s="191">
        <f t="shared" ref="H20:H23" si="3">F20*G20</f>
        <v>30</v>
      </c>
    </row>
    <row r="21" spans="2:8" s="188" customFormat="1" ht="27.95" customHeight="1" x14ac:dyDescent="0.25">
      <c r="B21" s="189" t="s">
        <v>218</v>
      </c>
      <c r="C21" s="190">
        <v>15</v>
      </c>
      <c r="D21" s="190"/>
      <c r="E21" s="190">
        <v>2</v>
      </c>
      <c r="F21" s="190">
        <f t="shared" si="2"/>
        <v>30</v>
      </c>
      <c r="G21" s="190">
        <v>1</v>
      </c>
      <c r="H21" s="191">
        <f t="shared" si="3"/>
        <v>30</v>
      </c>
    </row>
    <row r="22" spans="2:8" s="188" customFormat="1" ht="27.95" customHeight="1" x14ac:dyDescent="0.25">
      <c r="B22" s="189" t="s">
        <v>219</v>
      </c>
      <c r="C22" s="190">
        <v>15</v>
      </c>
      <c r="D22" s="190"/>
      <c r="E22" s="190">
        <v>2</v>
      </c>
      <c r="F22" s="190">
        <f t="shared" si="2"/>
        <v>30</v>
      </c>
      <c r="G22" s="190">
        <v>1</v>
      </c>
      <c r="H22" s="191">
        <f t="shared" si="3"/>
        <v>30</v>
      </c>
    </row>
    <row r="23" spans="2:8" s="188" customFormat="1" ht="27.95" customHeight="1" x14ac:dyDescent="0.25">
      <c r="B23" s="189" t="s">
        <v>220</v>
      </c>
      <c r="C23" s="190">
        <v>15</v>
      </c>
      <c r="D23" s="190"/>
      <c r="E23" s="190">
        <v>2</v>
      </c>
      <c r="F23" s="190">
        <f t="shared" si="2"/>
        <v>30</v>
      </c>
      <c r="G23" s="190">
        <v>1</v>
      </c>
      <c r="H23" s="191">
        <f t="shared" si="3"/>
        <v>30</v>
      </c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s="188" customFormat="1" ht="27.95" customHeight="1" x14ac:dyDescent="0.25">
      <c r="B26" s="189"/>
      <c r="C26" s="190"/>
      <c r="D26" s="190"/>
      <c r="E26" s="190"/>
      <c r="F26" s="190"/>
      <c r="G26" s="190"/>
      <c r="H26" s="191"/>
    </row>
    <row r="27" spans="2:8" s="188" customFormat="1" ht="27.95" customHeight="1" x14ac:dyDescent="0.25">
      <c r="B27" s="189"/>
      <c r="C27" s="190"/>
      <c r="D27" s="190"/>
      <c r="E27" s="190"/>
      <c r="F27" s="190"/>
      <c r="G27" s="190"/>
      <c r="H27" s="191"/>
    </row>
    <row r="28" spans="2:8" s="188" customFormat="1" ht="27.95" customHeight="1" x14ac:dyDescent="0.25">
      <c r="B28" s="189"/>
      <c r="C28" s="190"/>
      <c r="D28" s="190"/>
      <c r="E28" s="190"/>
      <c r="F28" s="190"/>
      <c r="G28" s="190"/>
      <c r="H28" s="191"/>
    </row>
    <row r="29" spans="2:8" s="188" customFormat="1" ht="27.95" customHeight="1" x14ac:dyDescent="0.25">
      <c r="B29" s="218"/>
      <c r="C29" s="190"/>
      <c r="D29" s="190"/>
      <c r="E29" s="190"/>
      <c r="F29" s="190"/>
      <c r="G29" s="190"/>
      <c r="H29" s="191"/>
    </row>
    <row r="30" spans="2:8" ht="15" customHeight="1" x14ac:dyDescent="0.25">
      <c r="B30" s="454" t="s">
        <v>132</v>
      </c>
      <c r="C30" s="454"/>
      <c r="D30" s="454"/>
      <c r="E30" s="454"/>
      <c r="F30" s="454"/>
      <c r="G30" s="454"/>
      <c r="H30" s="192">
        <f>ROUND(SUM(H15:H29),2)</f>
        <v>240</v>
      </c>
    </row>
    <row r="31" spans="2:8" ht="16.5" customHeight="1" thickBot="1" x14ac:dyDescent="0.3">
      <c r="B31" s="455" t="s">
        <v>40</v>
      </c>
      <c r="C31" s="456"/>
      <c r="D31" s="456"/>
      <c r="E31" s="456"/>
      <c r="F31" s="456"/>
      <c r="G31" s="457"/>
      <c r="H31" s="193">
        <f>H30</f>
        <v>240</v>
      </c>
    </row>
    <row r="32" spans="2:8" ht="12.75" customHeight="1" x14ac:dyDescent="0.25">
      <c r="B32" s="194"/>
      <c r="C32" s="194"/>
      <c r="D32" s="195"/>
      <c r="E32" s="195"/>
      <c r="F32" s="195"/>
      <c r="G32" s="195"/>
      <c r="H32" s="195"/>
    </row>
    <row r="33" spans="2:8" ht="12.75" customHeight="1" thickBot="1" x14ac:dyDescent="0.3">
      <c r="B33" s="194"/>
      <c r="C33" s="194"/>
      <c r="D33" s="195"/>
      <c r="E33" s="195"/>
      <c r="F33" s="195"/>
      <c r="G33" s="195"/>
      <c r="H33" s="195"/>
    </row>
    <row r="34" spans="2:8" ht="12.75" customHeight="1" thickBot="1" x14ac:dyDescent="0.3">
      <c r="B34" s="458" t="s">
        <v>134</v>
      </c>
      <c r="C34" s="459"/>
      <c r="D34" s="460"/>
      <c r="E34" s="460"/>
      <c r="F34" s="460"/>
      <c r="G34" s="460"/>
      <c r="H34" s="461"/>
    </row>
    <row r="35" spans="2:8" ht="109.5" customHeight="1" x14ac:dyDescent="0.25">
      <c r="B35" s="462"/>
      <c r="C35" s="463"/>
      <c r="D35" s="463"/>
      <c r="E35" s="463"/>
      <c r="F35" s="463"/>
      <c r="G35" s="463"/>
      <c r="H35" s="464"/>
    </row>
    <row r="36" spans="2:8" ht="68.25" customHeight="1" thickBot="1" x14ac:dyDescent="0.3">
      <c r="B36" s="465"/>
      <c r="C36" s="466"/>
      <c r="D36" s="466"/>
      <c r="E36" s="466"/>
      <c r="F36" s="466"/>
      <c r="G36" s="466"/>
      <c r="H36" s="467"/>
    </row>
    <row r="37" spans="2:8" ht="12.75" customHeight="1" x14ac:dyDescent="0.25"/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0:G30"/>
    <mergeCell ref="B31:G31"/>
    <mergeCell ref="B34:H34"/>
    <mergeCell ref="B35:H3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7" max="1638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E24E-02E3-4D20-AA6D-25F19FCDD3CC}">
  <sheetPr codeName="Hoja21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.7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1.2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222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223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224</v>
      </c>
      <c r="D15" s="153" t="s">
        <v>186</v>
      </c>
      <c r="E15" s="154"/>
      <c r="F15" s="155">
        <f>1.05*0.02</f>
        <v>2.1000000000000001E-2</v>
      </c>
      <c r="G15" s="154">
        <f t="shared" ref="G15:G17" si="0">F15*E15</f>
        <v>0</v>
      </c>
      <c r="H15" s="431"/>
    </row>
    <row r="16" spans="1:13" x14ac:dyDescent="0.25">
      <c r="A16" s="428"/>
      <c r="B16" s="151"/>
      <c r="C16" s="151" t="s">
        <v>225</v>
      </c>
      <c r="D16" s="37" t="s">
        <v>215</v>
      </c>
      <c r="E16" s="201"/>
      <c r="F16" s="221">
        <f>1/330</f>
        <v>3.0303030303030303E-3</v>
      </c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si="0"/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/>
      <c r="C22" s="197"/>
      <c r="D22" s="196"/>
      <c r="E22" s="198"/>
      <c r="F22" s="199"/>
      <c r="G22" s="198"/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ref="G23" si="1">F23*E23</f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customHeight="1" x14ac:dyDescent="0.25">
      <c r="A28" s="428"/>
      <c r="B28" s="153" t="s">
        <v>217</v>
      </c>
      <c r="C28" s="152" t="s">
        <v>170</v>
      </c>
      <c r="D28" s="153" t="s">
        <v>171</v>
      </c>
      <c r="E28" s="154"/>
      <c r="F28" s="163">
        <v>0.6</v>
      </c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 t="s">
        <v>148</v>
      </c>
      <c r="C34" s="152" t="s">
        <v>454</v>
      </c>
      <c r="D34" s="153" t="s">
        <v>49</v>
      </c>
      <c r="E34" s="154"/>
      <c r="F34" s="205">
        <v>0.03</v>
      </c>
      <c r="G34" s="154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INT(G36+G30+G24+G18)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A92E-E16B-4FFC-B8A5-1836833B8C59}">
  <sheetPr codeName="Hoja22">
    <tabColor rgb="FF5B9BD5"/>
    <pageSetUpPr fitToPage="1"/>
  </sheetPr>
  <dimension ref="A1:R96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'3.02'!E8</f>
        <v>3. REPELLOS E IMPERMEABILIZACIONES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'3.02'!C9</f>
        <v>M-3.02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'3.02'!C10</f>
        <v>SUMINISTRO E INSTALACIÓN DE REPELLO. INCLUYE MORTERO 1:3 IMPERMEABLIZADO CON TOXEMENT 1A O SIMILAR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'3.02'!C11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0.100000000000001" customHeight="1" x14ac:dyDescent="0.25">
      <c r="B15" s="215" t="s">
        <v>183</v>
      </c>
      <c r="C15" s="216"/>
      <c r="D15" s="216"/>
      <c r="E15" s="216"/>
      <c r="F15" s="216"/>
      <c r="G15" s="216"/>
      <c r="H15" s="217"/>
    </row>
    <row r="16" spans="1:18" s="188" customFormat="1" ht="20.100000000000001" customHeight="1" x14ac:dyDescent="0.25">
      <c r="B16" s="189"/>
      <c r="C16" s="190"/>
      <c r="D16" s="190"/>
      <c r="E16" s="190"/>
      <c r="F16" s="190">
        <v>1650</v>
      </c>
      <c r="G16" s="190">
        <v>1</v>
      </c>
      <c r="H16" s="191">
        <f t="shared" ref="H16:H17" si="0">F16*G16</f>
        <v>1650</v>
      </c>
    </row>
    <row r="17" spans="2:8" s="188" customFormat="1" ht="20.100000000000001" customHeight="1" x14ac:dyDescent="0.25">
      <c r="B17" s="218"/>
      <c r="C17" s="190"/>
      <c r="D17" s="190"/>
      <c r="E17" s="190"/>
      <c r="F17" s="190">
        <f t="shared" ref="F17" si="1">ROUND(IF(C17=0,1,C17)*IF(D17=0,1,D17)*IF(E17=0,1,E17),2)</f>
        <v>1</v>
      </c>
      <c r="G17" s="190"/>
      <c r="H17" s="191">
        <f t="shared" si="0"/>
        <v>0</v>
      </c>
    </row>
    <row r="18" spans="2:8" s="188" customFormat="1" ht="20.100000000000001" customHeight="1" x14ac:dyDescent="0.25">
      <c r="B18" s="215" t="s">
        <v>184</v>
      </c>
      <c r="C18" s="216"/>
      <c r="D18" s="216"/>
      <c r="E18" s="216"/>
      <c r="F18" s="216"/>
      <c r="G18" s="216"/>
      <c r="H18" s="217"/>
    </row>
    <row r="19" spans="2:8" s="188" customFormat="1" ht="20.100000000000001" customHeight="1" x14ac:dyDescent="0.25">
      <c r="B19" s="189"/>
      <c r="C19" s="190">
        <v>15</v>
      </c>
      <c r="D19" s="190"/>
      <c r="E19" s="190">
        <v>4.4000000000000004</v>
      </c>
      <c r="F19" s="190">
        <f t="shared" ref="F19" si="2">ROUND(IF(C19=0,1,C19)*IF(D19=0,1,D19)*IF(E19=0,1,E19),2)</f>
        <v>66</v>
      </c>
      <c r="G19" s="190">
        <v>4</v>
      </c>
      <c r="H19" s="191">
        <f t="shared" ref="H19" si="3">F19*G19</f>
        <v>264</v>
      </c>
    </row>
    <row r="20" spans="2:8" s="188" customFormat="1" ht="20.100000000000001" customHeight="1" x14ac:dyDescent="0.25">
      <c r="B20" s="220"/>
      <c r="C20" s="190"/>
      <c r="D20" s="190"/>
      <c r="E20" s="190"/>
      <c r="F20" s="190"/>
      <c r="G20" s="190"/>
      <c r="H20" s="191"/>
    </row>
    <row r="21" spans="2:8" s="188" customFormat="1" ht="20.100000000000001" customHeight="1" x14ac:dyDescent="0.25">
      <c r="B21" s="220"/>
      <c r="C21" s="190"/>
      <c r="D21" s="190"/>
      <c r="E21" s="190"/>
      <c r="F21" s="190"/>
      <c r="G21" s="190"/>
      <c r="H21" s="191"/>
    </row>
    <row r="22" spans="2:8" s="188" customFormat="1" ht="20.100000000000001" customHeight="1" x14ac:dyDescent="0.25">
      <c r="B22" s="220"/>
      <c r="C22" s="190"/>
      <c r="D22" s="190"/>
      <c r="E22" s="190"/>
      <c r="F22" s="190"/>
      <c r="G22" s="190"/>
      <c r="H22" s="191"/>
    </row>
    <row r="23" spans="2:8" s="188" customFormat="1" ht="20.100000000000001" customHeight="1" x14ac:dyDescent="0.25">
      <c r="B23" s="220"/>
      <c r="C23" s="190"/>
      <c r="D23" s="190"/>
      <c r="E23" s="190"/>
      <c r="F23" s="190"/>
      <c r="G23" s="190"/>
      <c r="H23" s="191"/>
    </row>
    <row r="24" spans="2:8" s="188" customFormat="1" ht="20.100000000000001" customHeight="1" x14ac:dyDescent="0.25">
      <c r="B24" s="220"/>
      <c r="C24" s="190"/>
      <c r="D24" s="190"/>
      <c r="E24" s="190"/>
      <c r="F24" s="190"/>
      <c r="G24" s="190"/>
      <c r="H24" s="191"/>
    </row>
    <row r="25" spans="2:8" s="188" customFormat="1" ht="20.100000000000001" customHeight="1" x14ac:dyDescent="0.25">
      <c r="B25" s="220"/>
      <c r="C25" s="190"/>
      <c r="D25" s="190"/>
      <c r="E25" s="190"/>
      <c r="F25" s="190"/>
      <c r="G25" s="190"/>
      <c r="H25" s="191"/>
    </row>
    <row r="26" spans="2:8" s="188" customFormat="1" ht="20.100000000000001" customHeight="1" x14ac:dyDescent="0.25">
      <c r="B26" s="220"/>
      <c r="C26" s="190"/>
      <c r="D26" s="190"/>
      <c r="E26" s="190"/>
      <c r="F26" s="190"/>
      <c r="G26" s="190"/>
      <c r="H26" s="191"/>
    </row>
    <row r="27" spans="2:8" s="188" customFormat="1" ht="20.100000000000001" customHeight="1" x14ac:dyDescent="0.25">
      <c r="B27" s="220"/>
      <c r="C27" s="190"/>
      <c r="D27" s="190"/>
      <c r="E27" s="190"/>
      <c r="F27" s="190"/>
      <c r="G27" s="190"/>
      <c r="H27" s="191"/>
    </row>
    <row r="28" spans="2:8" s="188" customFormat="1" ht="20.100000000000001" customHeight="1" x14ac:dyDescent="0.25">
      <c r="B28" s="220"/>
      <c r="C28" s="190"/>
      <c r="D28" s="190"/>
      <c r="E28" s="190"/>
      <c r="F28" s="190"/>
      <c r="G28" s="190"/>
      <c r="H28" s="191"/>
    </row>
    <row r="29" spans="2:8" s="188" customFormat="1" ht="27.95" customHeight="1" x14ac:dyDescent="0.25">
      <c r="B29" s="189"/>
      <c r="C29" s="190"/>
      <c r="D29" s="190"/>
      <c r="E29" s="190"/>
      <c r="F29" s="190"/>
      <c r="G29" s="190"/>
      <c r="H29" s="191"/>
    </row>
    <row r="30" spans="2:8" s="188" customFormat="1" ht="27.95" customHeight="1" x14ac:dyDescent="0.25">
      <c r="B30" s="189"/>
      <c r="C30" s="190"/>
      <c r="D30" s="190"/>
      <c r="E30" s="190"/>
      <c r="F30" s="190"/>
      <c r="G30" s="190"/>
      <c r="H30" s="191"/>
    </row>
    <row r="31" spans="2:8" ht="15" customHeight="1" x14ac:dyDescent="0.25">
      <c r="B31" s="454" t="s">
        <v>132</v>
      </c>
      <c r="C31" s="454"/>
      <c r="D31" s="454"/>
      <c r="E31" s="454"/>
      <c r="F31" s="454"/>
      <c r="G31" s="454"/>
      <c r="H31" s="192">
        <f>ROUND(SUM(H15:H30),2)</f>
        <v>1914</v>
      </c>
    </row>
    <row r="32" spans="2:8" ht="16.5" customHeight="1" thickBot="1" x14ac:dyDescent="0.3">
      <c r="B32" s="455" t="s">
        <v>40</v>
      </c>
      <c r="C32" s="456"/>
      <c r="D32" s="456"/>
      <c r="E32" s="456"/>
      <c r="F32" s="456"/>
      <c r="G32" s="457"/>
      <c r="H32" s="193">
        <f>H31</f>
        <v>1914</v>
      </c>
    </row>
    <row r="33" spans="2:8" ht="12.75" customHeight="1" x14ac:dyDescent="0.25">
      <c r="B33" s="194"/>
      <c r="C33" s="194"/>
      <c r="D33" s="195"/>
      <c r="E33" s="195"/>
      <c r="F33" s="195"/>
      <c r="G33" s="195"/>
      <c r="H33" s="195"/>
    </row>
    <row r="34" spans="2:8" ht="12.75" customHeight="1" thickBot="1" x14ac:dyDescent="0.3">
      <c r="B34" s="194"/>
      <c r="C34" s="194"/>
      <c r="D34" s="195"/>
      <c r="E34" s="195"/>
      <c r="F34" s="195"/>
      <c r="G34" s="195"/>
      <c r="H34" s="195"/>
    </row>
    <row r="35" spans="2:8" ht="12.75" customHeight="1" thickBot="1" x14ac:dyDescent="0.3">
      <c r="B35" s="458" t="s">
        <v>134</v>
      </c>
      <c r="C35" s="459"/>
      <c r="D35" s="460"/>
      <c r="E35" s="460"/>
      <c r="F35" s="460"/>
      <c r="G35" s="460"/>
      <c r="H35" s="461"/>
    </row>
    <row r="36" spans="2:8" ht="409.5" customHeight="1" x14ac:dyDescent="0.25">
      <c r="B36" s="462"/>
      <c r="C36" s="463"/>
      <c r="D36" s="463"/>
      <c r="E36" s="463"/>
      <c r="F36" s="463"/>
      <c r="G36" s="463"/>
      <c r="H36" s="464"/>
    </row>
    <row r="37" spans="2:8" ht="68.25" customHeight="1" thickBot="1" x14ac:dyDescent="0.3">
      <c r="B37" s="465"/>
      <c r="C37" s="466"/>
      <c r="D37" s="466"/>
      <c r="E37" s="466"/>
      <c r="F37" s="466"/>
      <c r="G37" s="466"/>
      <c r="H37" s="467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243A-5B95-4BE4-9390-7ACB8AAA0020}">
  <sheetPr codeName="Hoja23">
    <tabColor rgb="FF92D050"/>
    <pageSetUpPr fitToPage="1"/>
  </sheetPr>
  <dimension ref="A1:M52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226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227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  <c r="J12" s="126">
        <v>0.6</v>
      </c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224</v>
      </c>
      <c r="D15" s="153" t="s">
        <v>186</v>
      </c>
      <c r="E15" s="154"/>
      <c r="F15" s="155">
        <f>1.05*0.02*J12</f>
        <v>1.26E-2</v>
      </c>
      <c r="G15" s="154">
        <f t="shared" ref="G15:G17" si="0">F15*E15</f>
        <v>0</v>
      </c>
      <c r="H15" s="431"/>
    </row>
    <row r="16" spans="1:13" x14ac:dyDescent="0.25">
      <c r="A16" s="428"/>
      <c r="B16" s="151"/>
      <c r="C16" s="151" t="s">
        <v>225</v>
      </c>
      <c r="D16" s="37" t="s">
        <v>215</v>
      </c>
      <c r="E16" s="201"/>
      <c r="F16" s="221">
        <f>1/330*J12</f>
        <v>1.8181818181818182E-3</v>
      </c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si="0"/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/>
      <c r="C22" s="197"/>
      <c r="D22" s="196"/>
      <c r="E22" s="198"/>
      <c r="F22" s="199"/>
      <c r="G22" s="198"/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ref="G23" si="1">F23*E23</f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customHeight="1" x14ac:dyDescent="0.25">
      <c r="A28" s="428"/>
      <c r="B28" s="153" t="s">
        <v>217</v>
      </c>
      <c r="C28" s="152" t="s">
        <v>170</v>
      </c>
      <c r="D28" s="153" t="s">
        <v>171</v>
      </c>
      <c r="E28" s="154"/>
      <c r="F28" s="163">
        <f>0.6*J12</f>
        <v>0.36</v>
      </c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 t="s">
        <v>148</v>
      </c>
      <c r="C34" s="152" t="s">
        <v>454</v>
      </c>
      <c r="D34" s="153" t="s">
        <v>49</v>
      </c>
      <c r="E34" s="154"/>
      <c r="F34" s="205">
        <v>0.03</v>
      </c>
      <c r="G34" s="154">
        <f>F34*E34</f>
        <v>0</v>
      </c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INT(G36+G30+G24+G18)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870F-1910-47E8-BECF-359329928C01}">
  <sheetPr codeName="Hoja24">
    <tabColor rgb="FF5B9BD5"/>
    <pageSetUpPr fitToPage="1"/>
  </sheetPr>
  <dimension ref="A1:R956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'3.03'!E8</f>
        <v>3. REPELLOS E IMPERMEABILIZACIONES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'3.03'!C9</f>
        <v>M-3.03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'3.03'!C10</f>
        <v>SUMINISTRO E INSTALACIÓN DE REPELLO PARA CARTERAS. INCLUYE MORTERO 1:3 IMPERMEABLIZADO CON TOXEMENT 1A O SIMILAR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'3.03'!C11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0.100000000000001" customHeight="1" x14ac:dyDescent="0.25">
      <c r="B15" s="215" t="s">
        <v>183</v>
      </c>
      <c r="C15" s="216"/>
      <c r="D15" s="216"/>
      <c r="E15" s="216"/>
      <c r="F15" s="216"/>
      <c r="G15" s="216"/>
      <c r="H15" s="217"/>
    </row>
    <row r="16" spans="1:18" s="188" customFormat="1" ht="20.100000000000001" customHeight="1" x14ac:dyDescent="0.25">
      <c r="B16" s="189"/>
      <c r="C16" s="190"/>
      <c r="D16" s="190"/>
      <c r="E16" s="190"/>
      <c r="F16" s="190">
        <v>60</v>
      </c>
      <c r="G16" s="190">
        <v>1</v>
      </c>
      <c r="H16" s="191">
        <f t="shared" ref="H16:H17" si="0">F16*G16</f>
        <v>60</v>
      </c>
    </row>
    <row r="17" spans="2:8" s="188" customFormat="1" ht="20.100000000000001" customHeight="1" x14ac:dyDescent="0.25">
      <c r="B17" s="218"/>
      <c r="C17" s="190"/>
      <c r="D17" s="190"/>
      <c r="E17" s="190"/>
      <c r="F17" s="190"/>
      <c r="G17" s="190"/>
      <c r="H17" s="191">
        <f t="shared" si="0"/>
        <v>0</v>
      </c>
    </row>
    <row r="18" spans="2:8" s="188" customFormat="1" ht="20.100000000000001" customHeight="1" x14ac:dyDescent="0.25">
      <c r="B18" s="215" t="s">
        <v>184</v>
      </c>
      <c r="C18" s="216"/>
      <c r="D18" s="216"/>
      <c r="E18" s="216"/>
      <c r="F18" s="216"/>
      <c r="G18" s="216"/>
      <c r="H18" s="217"/>
    </row>
    <row r="19" spans="2:8" s="188" customFormat="1" ht="20.100000000000001" customHeight="1" x14ac:dyDescent="0.25">
      <c r="B19" s="189"/>
      <c r="C19" s="190">
        <v>15</v>
      </c>
      <c r="D19" s="190"/>
      <c r="E19" s="190">
        <v>4.4000000000000004</v>
      </c>
      <c r="F19" s="190">
        <v>32</v>
      </c>
      <c r="G19" s="190">
        <v>1</v>
      </c>
      <c r="H19" s="191">
        <f t="shared" ref="H19" si="1">F19*G19</f>
        <v>32</v>
      </c>
    </row>
    <row r="20" spans="2:8" s="188" customFormat="1" ht="20.100000000000001" customHeight="1" x14ac:dyDescent="0.25">
      <c r="B20" s="220"/>
      <c r="C20" s="190"/>
      <c r="D20" s="190"/>
      <c r="E20" s="190"/>
      <c r="F20" s="190"/>
      <c r="G20" s="190"/>
      <c r="H20" s="191"/>
    </row>
    <row r="21" spans="2:8" s="188" customFormat="1" ht="20.100000000000001" customHeight="1" x14ac:dyDescent="0.25">
      <c r="B21" s="220"/>
      <c r="C21" s="190"/>
      <c r="D21" s="190"/>
      <c r="E21" s="190"/>
      <c r="F21" s="190"/>
      <c r="G21" s="190"/>
      <c r="H21" s="191"/>
    </row>
    <row r="22" spans="2:8" s="188" customFormat="1" ht="20.100000000000001" customHeight="1" x14ac:dyDescent="0.25">
      <c r="B22" s="220"/>
      <c r="C22" s="190"/>
      <c r="D22" s="190"/>
      <c r="E22" s="190"/>
      <c r="F22" s="190"/>
      <c r="G22" s="190"/>
      <c r="H22" s="191"/>
    </row>
    <row r="23" spans="2:8" s="188" customFormat="1" ht="20.100000000000001" customHeight="1" x14ac:dyDescent="0.25">
      <c r="B23" s="220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ht="15" customHeight="1" x14ac:dyDescent="0.25">
      <c r="B26" s="454" t="s">
        <v>132</v>
      </c>
      <c r="C26" s="454"/>
      <c r="D26" s="454"/>
      <c r="E26" s="454"/>
      <c r="F26" s="454"/>
      <c r="G26" s="454"/>
      <c r="H26" s="192">
        <f>ROUND(SUM(H16:H25),2)</f>
        <v>92</v>
      </c>
    </row>
    <row r="27" spans="2:8" ht="16.5" customHeight="1" thickBot="1" x14ac:dyDescent="0.3">
      <c r="B27" s="455" t="s">
        <v>40</v>
      </c>
      <c r="C27" s="456"/>
      <c r="D27" s="456"/>
      <c r="E27" s="456"/>
      <c r="F27" s="456"/>
      <c r="G27" s="457"/>
      <c r="H27" s="193">
        <f>H26</f>
        <v>92</v>
      </c>
    </row>
    <row r="28" spans="2:8" ht="12.75" customHeight="1" x14ac:dyDescent="0.25">
      <c r="B28" s="194"/>
      <c r="C28" s="194"/>
      <c r="D28" s="195"/>
      <c r="E28" s="195"/>
      <c r="F28" s="195"/>
      <c r="G28" s="195"/>
      <c r="H28" s="195"/>
    </row>
    <row r="29" spans="2:8" ht="12.75" customHeight="1" thickBot="1" x14ac:dyDescent="0.3">
      <c r="B29" s="194"/>
      <c r="C29" s="194"/>
      <c r="D29" s="195"/>
      <c r="E29" s="195"/>
      <c r="F29" s="195"/>
      <c r="G29" s="195"/>
      <c r="H29" s="195"/>
    </row>
    <row r="30" spans="2:8" ht="12.75" customHeight="1" thickBot="1" x14ac:dyDescent="0.3">
      <c r="B30" s="458" t="s">
        <v>134</v>
      </c>
      <c r="C30" s="459"/>
      <c r="D30" s="460"/>
      <c r="E30" s="460"/>
      <c r="F30" s="460"/>
      <c r="G30" s="460"/>
      <c r="H30" s="461"/>
    </row>
    <row r="31" spans="2:8" ht="129.75" customHeight="1" x14ac:dyDescent="0.25">
      <c r="B31" s="462"/>
      <c r="C31" s="463"/>
      <c r="D31" s="463"/>
      <c r="E31" s="463"/>
      <c r="F31" s="463"/>
      <c r="G31" s="463"/>
      <c r="H31" s="464"/>
    </row>
    <row r="32" spans="2:8" ht="68.25" customHeight="1" thickBot="1" x14ac:dyDescent="0.3">
      <c r="B32" s="465"/>
      <c r="C32" s="466"/>
      <c r="D32" s="466"/>
      <c r="E32" s="466"/>
      <c r="F32" s="466"/>
      <c r="G32" s="466"/>
      <c r="H32" s="467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6:G26"/>
    <mergeCell ref="B27:G27"/>
    <mergeCell ref="B30:H30"/>
    <mergeCell ref="B31:H32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3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B1F2-306E-4141-B4EE-74F02D28B75A}">
  <sheetPr codeName="Hoja27">
    <tabColor rgb="FF92D050"/>
    <pageSetUpPr fitToPage="1"/>
  </sheetPr>
  <dimension ref="A1:M51"/>
  <sheetViews>
    <sheetView zoomScale="80" zoomScaleNormal="80" workbookViewId="0">
      <selection activeCell="E27" sqref="E2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228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229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 t="s">
        <v>230</v>
      </c>
      <c r="C15" s="152" t="s">
        <v>455</v>
      </c>
      <c r="D15" s="153" t="s">
        <v>215</v>
      </c>
      <c r="E15" s="154"/>
      <c r="F15" s="203">
        <v>4</v>
      </c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:G22" si="1">F21*E21</f>
        <v>0</v>
      </c>
      <c r="H21" s="431"/>
      <c r="J21" s="200"/>
      <c r="K21" s="200"/>
    </row>
    <row r="22" spans="1:11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1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11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1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1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11" ht="30" x14ac:dyDescent="0.25">
      <c r="A27" s="428"/>
      <c r="B27" s="153" t="s">
        <v>231</v>
      </c>
      <c r="C27" s="152" t="s">
        <v>366</v>
      </c>
      <c r="D27" s="153" t="s">
        <v>171</v>
      </c>
      <c r="E27" s="154"/>
      <c r="F27" s="153">
        <v>0.6</v>
      </c>
      <c r="G27" s="154">
        <f>F27*E27</f>
        <v>0</v>
      </c>
      <c r="H27" s="431"/>
    </row>
    <row r="28" spans="1:11" ht="30" customHeight="1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1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J29" s="164"/>
    </row>
    <row r="30" spans="1:11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1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1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8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C84D-3DB5-4D24-B4E9-09EC654A1127}">
  <sheetPr codeName="Hoja28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'4.01'!E8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'4.01'!C9</f>
        <v>M-4.01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'4.01'!C10</f>
        <v>SUMINISTRO Y APLICACION GRANIPLAST ALTA CALIDAD COLOR BLANCO Y GRIS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'4.01'!C11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0.100000000000001" customHeight="1" x14ac:dyDescent="0.25">
      <c r="B15" s="220" t="s">
        <v>183</v>
      </c>
      <c r="C15" s="190"/>
      <c r="D15" s="190"/>
      <c r="E15" s="190"/>
      <c r="F15" s="190">
        <v>1707</v>
      </c>
      <c r="G15" s="190">
        <v>1</v>
      </c>
      <c r="H15" s="191">
        <f t="shared" ref="H15" si="0">F15*G15</f>
        <v>1707</v>
      </c>
    </row>
    <row r="16" spans="1:18" s="188" customFormat="1" ht="20.100000000000001" customHeight="1" x14ac:dyDescent="0.25">
      <c r="B16" s="220"/>
      <c r="C16" s="190"/>
      <c r="D16" s="190"/>
      <c r="E16" s="190"/>
      <c r="F16" s="190"/>
      <c r="G16" s="190"/>
      <c r="H16" s="191"/>
    </row>
    <row r="17" spans="2:12" s="188" customFormat="1" ht="20.100000000000001" customHeight="1" x14ac:dyDescent="0.25">
      <c r="B17" s="220" t="s">
        <v>184</v>
      </c>
      <c r="C17" s="190">
        <v>15</v>
      </c>
      <c r="D17" s="190"/>
      <c r="E17" s="190">
        <v>3.4</v>
      </c>
      <c r="F17" s="190">
        <f t="shared" ref="F17:F18" si="1">ROUND(IF(C17=0,1,C17)*IF(D17=0,1,D17)*IF(E17=0,1,E17),2)</f>
        <v>51</v>
      </c>
      <c r="G17" s="190">
        <v>4</v>
      </c>
      <c r="H17" s="191">
        <f>F17*G17</f>
        <v>204</v>
      </c>
    </row>
    <row r="18" spans="2:12" s="188" customFormat="1" ht="20.100000000000001" customHeight="1" x14ac:dyDescent="0.25">
      <c r="B18" s="189"/>
      <c r="C18" s="190">
        <v>8.1</v>
      </c>
      <c r="D18" s="190"/>
      <c r="E18" s="190">
        <v>1.2</v>
      </c>
      <c r="F18" s="190">
        <f t="shared" si="1"/>
        <v>9.7200000000000006</v>
      </c>
      <c r="G18" s="190">
        <v>4</v>
      </c>
      <c r="H18" s="191">
        <f>F18*G18</f>
        <v>38.880000000000003</v>
      </c>
    </row>
    <row r="19" spans="2:12" s="188" customFormat="1" ht="27.95" customHeight="1" x14ac:dyDescent="0.25">
      <c r="B19" s="189"/>
      <c r="C19" s="190"/>
      <c r="D19" s="190"/>
      <c r="E19" s="190"/>
      <c r="F19" s="190"/>
      <c r="G19" s="190"/>
      <c r="H19" s="191"/>
      <c r="L19" s="188">
        <f>60*8.65</f>
        <v>519</v>
      </c>
    </row>
    <row r="20" spans="2:12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12" ht="15" customHeight="1" x14ac:dyDescent="0.25">
      <c r="B21" s="494" t="s">
        <v>132</v>
      </c>
      <c r="C21" s="495"/>
      <c r="D21" s="495"/>
      <c r="E21" s="495"/>
      <c r="F21" s="495"/>
      <c r="G21" s="496"/>
      <c r="H21" s="192">
        <f>SUM(H15:H20)+0.12</f>
        <v>1950</v>
      </c>
    </row>
    <row r="22" spans="2:12" ht="16.5" customHeight="1" thickBot="1" x14ac:dyDescent="0.3">
      <c r="B22" s="497" t="s">
        <v>40</v>
      </c>
      <c r="C22" s="498"/>
      <c r="D22" s="498"/>
      <c r="E22" s="498"/>
      <c r="F22" s="498"/>
      <c r="G22" s="499"/>
      <c r="H22" s="193">
        <f>H21</f>
        <v>1950</v>
      </c>
    </row>
    <row r="23" spans="2:12" ht="12.75" customHeight="1" x14ac:dyDescent="0.25">
      <c r="B23" s="194"/>
      <c r="C23" s="194"/>
      <c r="D23" s="195"/>
      <c r="E23" s="195"/>
      <c r="F23" s="195"/>
      <c r="G23" s="195"/>
      <c r="H23" s="195"/>
    </row>
    <row r="24" spans="2:12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12" ht="12.75" customHeight="1" thickBot="1" x14ac:dyDescent="0.3">
      <c r="B25" s="500" t="s">
        <v>134</v>
      </c>
      <c r="C25" s="501"/>
      <c r="D25" s="501"/>
      <c r="E25" s="501"/>
      <c r="F25" s="501"/>
      <c r="G25" s="501"/>
      <c r="H25" s="502"/>
    </row>
    <row r="26" spans="2:12" ht="409.5" customHeight="1" x14ac:dyDescent="0.25">
      <c r="B26" s="503"/>
      <c r="C26" s="323"/>
      <c r="D26" s="323"/>
      <c r="E26" s="323"/>
      <c r="F26" s="323"/>
      <c r="G26" s="323"/>
      <c r="H26" s="504"/>
    </row>
    <row r="27" spans="2:12" ht="68.25" customHeight="1" thickBot="1" x14ac:dyDescent="0.3">
      <c r="B27" s="505"/>
      <c r="C27" s="506"/>
      <c r="D27" s="506"/>
      <c r="E27" s="506"/>
      <c r="F27" s="506"/>
      <c r="G27" s="506"/>
      <c r="H27" s="507"/>
    </row>
    <row r="28" spans="2:12" ht="12.75" customHeight="1" x14ac:dyDescent="0.25"/>
    <row r="29" spans="2:12" ht="12.75" customHeight="1" x14ac:dyDescent="0.25"/>
    <row r="30" spans="2:12" ht="12.75" customHeight="1" x14ac:dyDescent="0.25"/>
    <row r="31" spans="2:12" ht="12.75" customHeight="1" x14ac:dyDescent="0.25"/>
    <row r="32" spans="2:1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755A1-2719-43A4-834D-42FE9C56606E}">
  <sheetPr codeName="Hoja29">
    <tabColor rgb="FF92D050"/>
    <pageSetUpPr fitToPage="1"/>
  </sheetPr>
  <dimension ref="A1:M51"/>
  <sheetViews>
    <sheetView zoomScale="80" zoomScaleNormal="80" workbookViewId="0">
      <selection activeCell="E15" sqref="E1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232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233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>
        <v>0.6</v>
      </c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 t="s">
        <v>230</v>
      </c>
      <c r="C15" s="152" t="s">
        <v>455</v>
      </c>
      <c r="D15" s="153" t="s">
        <v>215</v>
      </c>
      <c r="E15" s="154"/>
      <c r="F15" s="203">
        <f>4*J13</f>
        <v>2.4</v>
      </c>
      <c r="G15" s="154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x14ac:dyDescent="0.25">
      <c r="A21" s="428"/>
      <c r="B21" s="196" t="s">
        <v>148</v>
      </c>
      <c r="C21" s="197" t="s">
        <v>454</v>
      </c>
      <c r="D21" s="196" t="s">
        <v>49</v>
      </c>
      <c r="E21" s="198">
        <f>$G$29</f>
        <v>0</v>
      </c>
      <c r="F21" s="204">
        <v>0.03</v>
      </c>
      <c r="G21" s="154">
        <f t="shared" ref="G21:G22" si="1">F21*E21</f>
        <v>0</v>
      </c>
      <c r="H21" s="431"/>
      <c r="J21" s="200"/>
      <c r="K21" s="200"/>
    </row>
    <row r="22" spans="1:11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11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11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11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11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11" ht="30" x14ac:dyDescent="0.25">
      <c r="A27" s="428"/>
      <c r="B27" s="153" t="s">
        <v>231</v>
      </c>
      <c r="C27" s="152" t="s">
        <v>366</v>
      </c>
      <c r="D27" s="153" t="s">
        <v>171</v>
      </c>
      <c r="E27" s="154"/>
      <c r="F27" s="153">
        <f>0.6*J13</f>
        <v>0.36</v>
      </c>
      <c r="G27" s="154">
        <f>F27*E27</f>
        <v>0</v>
      </c>
      <c r="H27" s="431"/>
    </row>
    <row r="28" spans="1:11" ht="30" customHeight="1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11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  <c r="J29" s="164"/>
    </row>
    <row r="30" spans="1:11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11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11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8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5F97-5F99-46F6-B552-2A74C3E94357}">
  <sheetPr codeName="Hoja30">
    <tabColor rgb="FF5B9BD5"/>
    <pageSetUpPr fitToPage="1"/>
  </sheetPr>
  <dimension ref="A1:R956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'4.02'!E8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'4.02'!C9</f>
        <v>M-4.02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'4.02'!C10</f>
        <v>SUMINISTRO Y APLICACION GRANIPLAST ALTA CALIDAD PARA CARTERAS COLOR BLANCO Y GRIS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'4.02'!C11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218" t="s">
        <v>234</v>
      </c>
      <c r="C16" s="190">
        <v>4</v>
      </c>
      <c r="D16" s="190"/>
      <c r="E16" s="190">
        <v>4</v>
      </c>
      <c r="F16" s="190">
        <f t="shared" ref="F16" si="0">ROUND(IF(C16=0,1,C16)*IF(D16=0,1,D16)*IF(E16=0,1,E16),2)</f>
        <v>16</v>
      </c>
      <c r="G16" s="190">
        <v>6</v>
      </c>
      <c r="H16" s="191">
        <v>32</v>
      </c>
    </row>
    <row r="17" spans="2:8" s="188" customFormat="1" ht="27.95" customHeight="1" x14ac:dyDescent="0.25">
      <c r="B17" s="220" t="s">
        <v>183</v>
      </c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218" t="s">
        <v>234</v>
      </c>
      <c r="C18" s="190">
        <v>4</v>
      </c>
      <c r="D18" s="190"/>
      <c r="E18" s="190">
        <v>4</v>
      </c>
      <c r="F18" s="190">
        <f t="shared" ref="F18" si="1">ROUND(IF(C18=0,1,C18)*IF(D18=0,1,D18)*IF(E18=0,1,E18),2)</f>
        <v>16</v>
      </c>
      <c r="G18" s="190">
        <v>6</v>
      </c>
      <c r="H18" s="191">
        <v>32</v>
      </c>
    </row>
    <row r="19" spans="2:8" s="188" customFormat="1" ht="27.95" customHeight="1" x14ac:dyDescent="0.25">
      <c r="B19" s="220"/>
      <c r="C19" s="190"/>
      <c r="D19" s="190"/>
      <c r="E19" s="190"/>
      <c r="F19" s="190"/>
      <c r="G19" s="190"/>
      <c r="H19" s="191"/>
    </row>
    <row r="20" spans="2:8" s="188" customFormat="1" ht="27.75" customHeight="1" x14ac:dyDescent="0.25">
      <c r="B20" s="218"/>
      <c r="C20" s="190"/>
      <c r="D20" s="190"/>
      <c r="E20" s="190"/>
      <c r="F20" s="190">
        <f t="shared" ref="F20" si="2">ROUND(IF(C20=0,1,C20)*IF(D20=0,1,D20)*IF(E20=0,1,E20),2)</f>
        <v>1</v>
      </c>
      <c r="G20" s="190"/>
      <c r="H20" s="191">
        <f t="shared" ref="H20" si="3">F20*G20</f>
        <v>0</v>
      </c>
    </row>
    <row r="21" spans="2:8" s="188" customFormat="1" ht="27.95" customHeight="1" x14ac:dyDescent="0.25">
      <c r="B21" s="218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220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218"/>
      <c r="C23" s="190"/>
      <c r="D23" s="190"/>
      <c r="E23" s="190"/>
      <c r="F23" s="190">
        <f t="shared" ref="F23:F24" si="4">ROUND(IF(C23=0,1,C23)*IF(D23=0,1,D23)*IF(E23=0,1,E23),2)</f>
        <v>1</v>
      </c>
      <c r="G23" s="190"/>
      <c r="H23" s="191">
        <f t="shared" ref="H23:H24" si="5">F23*G23</f>
        <v>0</v>
      </c>
    </row>
    <row r="24" spans="2:8" s="188" customFormat="1" ht="27.95" customHeight="1" x14ac:dyDescent="0.25">
      <c r="B24" s="218"/>
      <c r="C24" s="190"/>
      <c r="D24" s="190"/>
      <c r="E24" s="190"/>
      <c r="F24" s="190">
        <f t="shared" si="4"/>
        <v>1</v>
      </c>
      <c r="G24" s="190"/>
      <c r="H24" s="191">
        <f t="shared" si="5"/>
        <v>0</v>
      </c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ht="15" customHeight="1" x14ac:dyDescent="0.25">
      <c r="B26" s="494" t="s">
        <v>132</v>
      </c>
      <c r="C26" s="495"/>
      <c r="D26" s="495"/>
      <c r="E26" s="495"/>
      <c r="F26" s="495"/>
      <c r="G26" s="496"/>
      <c r="H26" s="192">
        <f>SUM(H15:H25)</f>
        <v>64</v>
      </c>
    </row>
    <row r="27" spans="2:8" ht="16.5" customHeight="1" thickBot="1" x14ac:dyDescent="0.3">
      <c r="B27" s="497" t="s">
        <v>40</v>
      </c>
      <c r="C27" s="498"/>
      <c r="D27" s="498"/>
      <c r="E27" s="498"/>
      <c r="F27" s="498"/>
      <c r="G27" s="499"/>
      <c r="H27" s="193">
        <f>H26</f>
        <v>64</v>
      </c>
    </row>
    <row r="28" spans="2:8" ht="12.75" customHeight="1" x14ac:dyDescent="0.25">
      <c r="B28" s="194"/>
      <c r="C28" s="194"/>
      <c r="D28" s="195"/>
      <c r="E28" s="195"/>
      <c r="F28" s="195"/>
      <c r="G28" s="195"/>
      <c r="H28" s="195"/>
    </row>
    <row r="29" spans="2:8" ht="12.75" customHeight="1" thickBot="1" x14ac:dyDescent="0.3">
      <c r="B29" s="194"/>
      <c r="C29" s="194"/>
      <c r="D29" s="195"/>
      <c r="E29" s="195"/>
      <c r="F29" s="195"/>
      <c r="G29" s="195"/>
      <c r="H29" s="195"/>
    </row>
    <row r="30" spans="2:8" ht="12.75" customHeight="1" thickBot="1" x14ac:dyDescent="0.3">
      <c r="B30" s="500" t="s">
        <v>134</v>
      </c>
      <c r="C30" s="501"/>
      <c r="D30" s="501"/>
      <c r="E30" s="501"/>
      <c r="F30" s="501"/>
      <c r="G30" s="501"/>
      <c r="H30" s="502"/>
    </row>
    <row r="31" spans="2:8" ht="409.5" customHeight="1" x14ac:dyDescent="0.25">
      <c r="B31" s="503"/>
      <c r="C31" s="323"/>
      <c r="D31" s="323"/>
      <c r="E31" s="323"/>
      <c r="F31" s="323"/>
      <c r="G31" s="323"/>
      <c r="H31" s="504"/>
    </row>
    <row r="32" spans="2:8" ht="68.25" customHeight="1" thickBot="1" x14ac:dyDescent="0.3">
      <c r="B32" s="505"/>
      <c r="C32" s="506"/>
      <c r="D32" s="506"/>
      <c r="E32" s="506"/>
      <c r="F32" s="506"/>
      <c r="G32" s="506"/>
      <c r="H32" s="507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6:G26"/>
    <mergeCell ref="B27:G27"/>
    <mergeCell ref="B30:H30"/>
    <mergeCell ref="B31:H32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3" max="16383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55E9-DBDD-4C2A-985A-E20BD8CF7071}">
  <sheetPr codeName="Hoja31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235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236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154"/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ref="G16" si="0">F16*E16</f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s="143" customFormat="1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:G23" si="1">F21*E21</f>
        <v>0</v>
      </c>
      <c r="H21" s="431"/>
      <c r="J21" s="200"/>
      <c r="K21" s="200"/>
    </row>
    <row r="22" spans="1:11" s="143" customFormat="1" x14ac:dyDescent="0.25">
      <c r="A22" s="428"/>
      <c r="B22" s="222"/>
      <c r="C22" s="223" t="s">
        <v>237</v>
      </c>
      <c r="D22" s="222" t="s">
        <v>150</v>
      </c>
      <c r="E22" s="224"/>
      <c r="F22" s="225">
        <v>0.03</v>
      </c>
      <c r="G22" s="158">
        <f t="shared" si="1"/>
        <v>0</v>
      </c>
      <c r="H22" s="431"/>
      <c r="J22" s="200"/>
      <c r="K22" s="200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1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SUM(G21:G23)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x14ac:dyDescent="0.25">
      <c r="A28" s="428"/>
      <c r="B28" s="153" t="s">
        <v>231</v>
      </c>
      <c r="C28" s="152" t="s">
        <v>366</v>
      </c>
      <c r="D28" s="153" t="s">
        <v>171</v>
      </c>
      <c r="E28" s="154"/>
      <c r="F28" s="153">
        <v>0.3</v>
      </c>
      <c r="G28" s="154">
        <f>F28*E28</f>
        <v>0</v>
      </c>
      <c r="H28" s="431"/>
    </row>
    <row r="29" spans="1:11" ht="30" customHeight="1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  <c r="J30" s="164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ROUND(G36+G30+G24+G17,0)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6C2D-12AA-4EDE-8BB8-BC30CD5052CC}">
  <sheetPr codeName="Hoja32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'4.03'!E8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'4.03'!C9</f>
        <v>M-4.03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'4.03'!C10</f>
        <v>DILATACIONES EN FACHADA PARA LOSAS DE ENTREPISO, VIGAS Y COLUMNAS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'4.03'!C11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" customHeight="1" x14ac:dyDescent="0.25">
      <c r="B16" s="218" t="s">
        <v>234</v>
      </c>
      <c r="C16" s="190">
        <v>8.58</v>
      </c>
      <c r="D16" s="190"/>
      <c r="E16" s="190"/>
      <c r="F16" s="190">
        <f t="shared" ref="F16:F17" si="0">ROUND(IF(C16=0,1,C16)*IF(D16=0,1,D16)*IF(E16=0,1,E16),2)</f>
        <v>8.58</v>
      </c>
      <c r="G16" s="190">
        <v>14</v>
      </c>
      <c r="H16" s="191">
        <f>F16*G16-0.12</f>
        <v>120</v>
      </c>
    </row>
    <row r="17" spans="2:8" s="188" customFormat="1" ht="27" customHeight="1" x14ac:dyDescent="0.25">
      <c r="B17" s="218" t="s">
        <v>238</v>
      </c>
      <c r="C17" s="190">
        <v>60</v>
      </c>
      <c r="D17" s="190"/>
      <c r="E17" s="190"/>
      <c r="F17" s="190">
        <f t="shared" si="0"/>
        <v>60</v>
      </c>
      <c r="G17" s="190">
        <v>4</v>
      </c>
      <c r="H17" s="191">
        <f t="shared" ref="H17" si="1">F17*G17</f>
        <v>240</v>
      </c>
    </row>
    <row r="18" spans="2:8" s="188" customFormat="1" ht="27" customHeight="1" x14ac:dyDescent="0.25">
      <c r="B18" s="220" t="s">
        <v>184</v>
      </c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218" t="s">
        <v>238</v>
      </c>
      <c r="C19" s="190">
        <v>15</v>
      </c>
      <c r="D19" s="190"/>
      <c r="E19" s="190"/>
      <c r="F19" s="190">
        <f t="shared" ref="F19" si="2">ROUND(IF(C19=0,1,C19)*IF(D19=0,1,D19)*IF(E19=0,1,E19),2)</f>
        <v>15</v>
      </c>
      <c r="G19" s="190">
        <v>4</v>
      </c>
      <c r="H19" s="191">
        <f t="shared" ref="H19" si="3">F19*G19</f>
        <v>60</v>
      </c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420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420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409.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D3D4-75BE-4E1E-897C-F23B37089759}">
  <sheetPr codeName="Hoja33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239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240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216</v>
      </c>
      <c r="D15" s="153" t="s">
        <v>215</v>
      </c>
      <c r="E15" s="154"/>
      <c r="F15" s="203">
        <v>0.01</v>
      </c>
      <c r="G15" s="201">
        <f>F15*E15</f>
        <v>0</v>
      </c>
      <c r="H15" s="431"/>
    </row>
    <row r="16" spans="1:13" x14ac:dyDescent="0.25">
      <c r="A16" s="428"/>
      <c r="B16" s="151"/>
      <c r="C16" s="151" t="s">
        <v>224</v>
      </c>
      <c r="D16" s="37" t="s">
        <v>186</v>
      </c>
      <c r="E16" s="201"/>
      <c r="F16" s="203">
        <v>0.03</v>
      </c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ref="G17" si="0">F17*E17</f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 t="s">
        <v>148</v>
      </c>
      <c r="C22" s="197" t="s">
        <v>454</v>
      </c>
      <c r="D22" s="196" t="s">
        <v>49</v>
      </c>
      <c r="E22" s="198">
        <f>$G30</f>
        <v>0</v>
      </c>
      <c r="F22" s="204">
        <v>0.03</v>
      </c>
      <c r="G22" s="154">
        <f t="shared" ref="G22:G23" si="1">F22*E22</f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1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customHeight="1" x14ac:dyDescent="0.25">
      <c r="A28" s="428"/>
      <c r="B28" s="153" t="s">
        <v>231</v>
      </c>
      <c r="C28" s="152" t="s">
        <v>366</v>
      </c>
      <c r="D28" s="153" t="s">
        <v>171</v>
      </c>
      <c r="E28" s="154"/>
      <c r="F28" s="153">
        <v>0.5</v>
      </c>
      <c r="G28" s="154">
        <f>F28*E28</f>
        <v>0</v>
      </c>
      <c r="H28" s="431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  <c r="J29" s="164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40D8-96CD-47EA-98AC-3ED6C49DCC79}">
  <sheetPr codeName="Hoja34">
    <tabColor rgb="FF5B9BD5"/>
    <pageSetUpPr fitToPage="1"/>
  </sheetPr>
  <dimension ref="A1:R956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'4.04'!E8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'4.04'!C9</f>
        <v>M-4.04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'4.04'!C10</f>
        <v>RECONSTRUCCIÓN DE ZÓCALO O MEDICA CAÑA EN FACHADAS CON MORTERO Y SIKALATEX O SMILIAR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'4.04'!C11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241</v>
      </c>
      <c r="C16" s="190">
        <v>26.5</v>
      </c>
      <c r="D16" s="190"/>
      <c r="E16" s="190"/>
      <c r="F16" s="190">
        <f t="shared" ref="F16:F21" si="0">ROUND(IF(C16=0,1,C16)*IF(D16=0,1,D16)*IF(E16=0,1,E16),2)</f>
        <v>26.5</v>
      </c>
      <c r="G16" s="190">
        <v>1</v>
      </c>
      <c r="H16" s="191">
        <f t="shared" ref="H16:H21" si="1">F16*G16</f>
        <v>26.5</v>
      </c>
    </row>
    <row r="17" spans="2:8" s="188" customFormat="1" ht="27.95" customHeight="1" x14ac:dyDescent="0.25">
      <c r="B17" s="189" t="s">
        <v>220</v>
      </c>
      <c r="C17" s="190">
        <v>26.5</v>
      </c>
      <c r="D17" s="190"/>
      <c r="E17" s="190"/>
      <c r="F17" s="190">
        <f t="shared" si="0"/>
        <v>26.5</v>
      </c>
      <c r="G17" s="190">
        <v>1</v>
      </c>
      <c r="H17" s="191">
        <f t="shared" si="1"/>
        <v>26.5</v>
      </c>
    </row>
    <row r="18" spans="2:8" s="188" customFormat="1" ht="27.95" customHeight="1" x14ac:dyDescent="0.25">
      <c r="B18" s="189" t="s">
        <v>218</v>
      </c>
      <c r="C18" s="190">
        <v>60</v>
      </c>
      <c r="D18" s="190"/>
      <c r="E18" s="190"/>
      <c r="F18" s="190">
        <f t="shared" si="0"/>
        <v>60</v>
      </c>
      <c r="G18" s="190">
        <v>1</v>
      </c>
      <c r="H18" s="191">
        <f t="shared" si="1"/>
        <v>60</v>
      </c>
    </row>
    <row r="19" spans="2:8" s="188" customFormat="1" ht="27.95" customHeight="1" x14ac:dyDescent="0.25">
      <c r="B19" s="189" t="s">
        <v>242</v>
      </c>
      <c r="C19" s="190">
        <v>80</v>
      </c>
      <c r="D19" s="190"/>
      <c r="E19" s="190"/>
      <c r="F19" s="190">
        <f t="shared" si="0"/>
        <v>80</v>
      </c>
      <c r="G19" s="190">
        <v>1</v>
      </c>
      <c r="H19" s="191">
        <f t="shared" si="1"/>
        <v>80</v>
      </c>
    </row>
    <row r="20" spans="2:8" s="188" customFormat="1" ht="27.95" customHeight="1" x14ac:dyDescent="0.25">
      <c r="B20" s="220" t="s">
        <v>183</v>
      </c>
      <c r="C20" s="190">
        <v>15</v>
      </c>
      <c r="D20" s="190"/>
      <c r="E20" s="190"/>
      <c r="F20" s="190">
        <f t="shared" si="0"/>
        <v>15</v>
      </c>
      <c r="G20" s="190">
        <v>8</v>
      </c>
      <c r="H20" s="191">
        <f t="shared" si="1"/>
        <v>120</v>
      </c>
    </row>
    <row r="21" spans="2:8" s="188" customFormat="1" ht="27.95" customHeight="1" x14ac:dyDescent="0.25">
      <c r="B21" s="189"/>
      <c r="C21" s="190">
        <v>8.6999999999999993</v>
      </c>
      <c r="D21" s="190"/>
      <c r="E21" s="190"/>
      <c r="F21" s="190">
        <f t="shared" si="0"/>
        <v>8.6999999999999993</v>
      </c>
      <c r="G21" s="190">
        <v>4</v>
      </c>
      <c r="H21" s="191">
        <f t="shared" si="1"/>
        <v>34.799999999999997</v>
      </c>
    </row>
    <row r="22" spans="2:8" s="188" customFormat="1" ht="27.95" customHeight="1" x14ac:dyDescent="0.25">
      <c r="B22" s="189" t="s">
        <v>243</v>
      </c>
      <c r="C22" s="190"/>
      <c r="D22" s="190"/>
      <c r="E22" s="190"/>
      <c r="F22" s="190"/>
      <c r="G22" s="190"/>
      <c r="H22" s="191">
        <v>842.2</v>
      </c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ht="15" customHeight="1" x14ac:dyDescent="0.25">
      <c r="B26" s="454" t="s">
        <v>132</v>
      </c>
      <c r="C26" s="454"/>
      <c r="D26" s="454"/>
      <c r="E26" s="454"/>
      <c r="F26" s="454"/>
      <c r="G26" s="454"/>
      <c r="H26" s="192">
        <f>SUM(H15:H25)</f>
        <v>1190</v>
      </c>
    </row>
    <row r="27" spans="2:8" ht="16.5" customHeight="1" thickBot="1" x14ac:dyDescent="0.3">
      <c r="B27" s="455" t="s">
        <v>40</v>
      </c>
      <c r="C27" s="456"/>
      <c r="D27" s="456"/>
      <c r="E27" s="456"/>
      <c r="F27" s="456"/>
      <c r="G27" s="457"/>
      <c r="H27" s="193">
        <f>H26</f>
        <v>1190</v>
      </c>
    </row>
    <row r="28" spans="2:8" ht="12.75" customHeight="1" x14ac:dyDescent="0.25">
      <c r="B28" s="194"/>
      <c r="C28" s="194"/>
      <c r="D28" s="195"/>
      <c r="E28" s="195"/>
      <c r="F28" s="195"/>
      <c r="G28" s="195"/>
      <c r="H28" s="195"/>
    </row>
    <row r="29" spans="2:8" ht="12.75" customHeight="1" thickBot="1" x14ac:dyDescent="0.3">
      <c r="B29" s="194"/>
      <c r="C29" s="194"/>
      <c r="D29" s="195"/>
      <c r="E29" s="195"/>
      <c r="F29" s="195"/>
      <c r="G29" s="195"/>
      <c r="H29" s="195"/>
    </row>
    <row r="30" spans="2:8" ht="12.75" customHeight="1" thickBot="1" x14ac:dyDescent="0.3">
      <c r="B30" s="458" t="s">
        <v>134</v>
      </c>
      <c r="C30" s="459"/>
      <c r="D30" s="460"/>
      <c r="E30" s="460"/>
      <c r="F30" s="460"/>
      <c r="G30" s="460"/>
      <c r="H30" s="461"/>
    </row>
    <row r="31" spans="2:8" ht="409.5" customHeight="1" x14ac:dyDescent="0.25">
      <c r="B31" s="462"/>
      <c r="C31" s="463"/>
      <c r="D31" s="463"/>
      <c r="E31" s="463"/>
      <c r="F31" s="463"/>
      <c r="G31" s="463"/>
      <c r="H31" s="464"/>
    </row>
    <row r="32" spans="2:8" ht="68.25" customHeight="1" thickBot="1" x14ac:dyDescent="0.3">
      <c r="B32" s="465"/>
      <c r="C32" s="466"/>
      <c r="D32" s="466"/>
      <c r="E32" s="466"/>
      <c r="F32" s="466"/>
      <c r="G32" s="466"/>
      <c r="H32" s="467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6:G26"/>
    <mergeCell ref="B27:G27"/>
    <mergeCell ref="B30:H30"/>
    <mergeCell ref="B31:H32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3" max="16383" man="1"/>
  </row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CEB1-9387-48F2-B6C1-0C0927BBB7AA}">
  <sheetPr codeName="Hoja35">
    <tabColor rgb="FF92D050"/>
    <pageSetUpPr fitToPage="1"/>
  </sheetPr>
  <dimension ref="A1:M53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244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245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246</v>
      </c>
      <c r="D15" s="153" t="s">
        <v>145</v>
      </c>
      <c r="E15" s="154"/>
      <c r="F15" s="203">
        <v>25</v>
      </c>
      <c r="G15" s="201">
        <f>F15*E15</f>
        <v>0</v>
      </c>
      <c r="H15" s="431"/>
    </row>
    <row r="16" spans="1:13" s="126" customFormat="1" x14ac:dyDescent="0.25">
      <c r="A16" s="428"/>
      <c r="B16" s="151"/>
      <c r="C16" s="151" t="s">
        <v>247</v>
      </c>
      <c r="D16" s="37" t="s">
        <v>186</v>
      </c>
      <c r="E16" s="201"/>
      <c r="F16" s="203">
        <v>2.1000000000000001E-2</v>
      </c>
      <c r="G16" s="201">
        <f>F16*E16</f>
        <v>0</v>
      </c>
      <c r="H16" s="431"/>
    </row>
    <row r="17" spans="1:11" x14ac:dyDescent="0.25">
      <c r="A17" s="428"/>
      <c r="B17" s="151"/>
      <c r="C17" s="156"/>
      <c r="D17" s="157"/>
      <c r="E17" s="158"/>
      <c r="F17" s="159"/>
      <c r="G17" s="158">
        <f t="shared" ref="G17:G18" si="0">F17*E17</f>
        <v>0</v>
      </c>
      <c r="H17" s="431"/>
    </row>
    <row r="18" spans="1:11" ht="15.75" thickBot="1" x14ac:dyDescent="0.3">
      <c r="A18" s="428"/>
      <c r="B18" s="151"/>
      <c r="C18" s="156"/>
      <c r="D18" s="157"/>
      <c r="E18" s="158"/>
      <c r="F18" s="159"/>
      <c r="G18" s="158">
        <f t="shared" si="0"/>
        <v>0</v>
      </c>
      <c r="H18" s="431"/>
    </row>
    <row r="19" spans="1:11" ht="15.75" thickBot="1" x14ac:dyDescent="0.3">
      <c r="A19" s="428"/>
      <c r="B19" s="407" t="s">
        <v>50</v>
      </c>
      <c r="C19" s="408"/>
      <c r="D19" s="408"/>
      <c r="E19" s="408"/>
      <c r="F19" s="408"/>
      <c r="G19" s="160">
        <f>SUM(G15:G18)</f>
        <v>0</v>
      </c>
      <c r="H19" s="431"/>
    </row>
    <row r="20" spans="1:11" ht="15.75" thickBot="1" x14ac:dyDescent="0.3">
      <c r="A20" s="428"/>
      <c r="B20" s="415"/>
      <c r="C20" s="415"/>
      <c r="D20" s="415"/>
      <c r="E20" s="415"/>
      <c r="F20" s="415"/>
      <c r="G20" s="415"/>
      <c r="H20" s="431"/>
    </row>
    <row r="21" spans="1:11" ht="15.75" thickBot="1" x14ac:dyDescent="0.3">
      <c r="A21" s="428"/>
      <c r="B21" s="412" t="s">
        <v>42</v>
      </c>
      <c r="C21" s="413"/>
      <c r="D21" s="413"/>
      <c r="E21" s="413"/>
      <c r="F21" s="413"/>
      <c r="G21" s="414"/>
      <c r="H21" s="431"/>
    </row>
    <row r="22" spans="1:11" s="143" customFormat="1" ht="15.75" thickBot="1" x14ac:dyDescent="0.3">
      <c r="A22" s="428"/>
      <c r="B22" s="150" t="s">
        <v>6</v>
      </c>
      <c r="C22" s="32" t="s">
        <v>7</v>
      </c>
      <c r="D22" s="33" t="s">
        <v>8</v>
      </c>
      <c r="E22" s="33" t="s">
        <v>9</v>
      </c>
      <c r="F22" s="33" t="s">
        <v>10</v>
      </c>
      <c r="G22" s="34" t="s">
        <v>11</v>
      </c>
      <c r="H22" s="431"/>
      <c r="J22" s="200"/>
      <c r="K22" s="200"/>
    </row>
    <row r="23" spans="1:11" x14ac:dyDescent="0.25">
      <c r="A23" s="428"/>
      <c r="B23" s="196" t="s">
        <v>148</v>
      </c>
      <c r="C23" s="197" t="s">
        <v>454</v>
      </c>
      <c r="D23" s="196" t="s">
        <v>49</v>
      </c>
      <c r="E23" s="198">
        <f>$G$31</f>
        <v>0</v>
      </c>
      <c r="F23" s="204">
        <v>0.03</v>
      </c>
      <c r="G23" s="154">
        <f t="shared" ref="G23:G24" si="1">F23*E23</f>
        <v>0</v>
      </c>
      <c r="H23" s="431"/>
    </row>
    <row r="24" spans="1:11" ht="15.75" thickBot="1" x14ac:dyDescent="0.3">
      <c r="A24" s="428"/>
      <c r="B24" s="157"/>
      <c r="C24" s="156"/>
      <c r="D24" s="157"/>
      <c r="E24" s="158"/>
      <c r="F24" s="162"/>
      <c r="G24" s="158">
        <f t="shared" si="1"/>
        <v>0</v>
      </c>
      <c r="H24" s="431"/>
    </row>
    <row r="25" spans="1:11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SUM(G23:G24)</f>
        <v>0</v>
      </c>
      <c r="H25" s="431"/>
    </row>
    <row r="26" spans="1:11" ht="15.75" thickBot="1" x14ac:dyDescent="0.3">
      <c r="A26" s="428"/>
      <c r="B26" s="426"/>
      <c r="C26" s="426"/>
      <c r="D26" s="426"/>
      <c r="E26" s="426"/>
      <c r="F26" s="426"/>
      <c r="G26" s="426"/>
      <c r="H26" s="431"/>
    </row>
    <row r="27" spans="1:11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</row>
    <row r="28" spans="1:11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</row>
    <row r="29" spans="1:11" ht="30" customHeight="1" x14ac:dyDescent="0.25">
      <c r="A29" s="428"/>
      <c r="B29" s="35"/>
      <c r="C29" s="226" t="s">
        <v>170</v>
      </c>
      <c r="D29" s="35" t="s">
        <v>171</v>
      </c>
      <c r="E29" s="227"/>
      <c r="F29" s="35">
        <v>0.95</v>
      </c>
      <c r="G29" s="227">
        <f>F29*E29</f>
        <v>0</v>
      </c>
      <c r="H29" s="431"/>
    </row>
    <row r="30" spans="1:11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11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</row>
    <row r="32" spans="1:11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ROUND(G37+G31+G25+G19,0)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8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A7F9-47DC-4F98-B42A-378150A8E4E5}">
  <sheetPr codeName="Hoja36">
    <tabColor rgb="FF5B9BD5"/>
    <pageSetUpPr fitToPage="1"/>
  </sheetPr>
  <dimension ref="A1:R954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'4.05'!E8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'4.05'!C9</f>
        <v>M-4.05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'4.05'!C10</f>
        <v>SUMINISTRO E INSTALACIÓN DE BLOQUES CALADOS EN FACHADA BLOQUE 13 PARA VENTILACIÓN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'4.05'!C11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248</v>
      </c>
      <c r="C16" s="190">
        <v>6</v>
      </c>
      <c r="D16" s="190"/>
      <c r="E16" s="190">
        <v>3.74</v>
      </c>
      <c r="F16" s="190">
        <f>ROUND(IF(C16=0,1,C16)*IF(D16=0,1,D16)*IF(E16=0,1,E16),2)</f>
        <v>22.44</v>
      </c>
      <c r="G16" s="190">
        <v>4</v>
      </c>
      <c r="H16" s="191">
        <f>F16*G16</f>
        <v>89.76</v>
      </c>
    </row>
    <row r="17" spans="2:8" s="188" customFormat="1" ht="27.95" customHeight="1" x14ac:dyDescent="0.25">
      <c r="B17" s="189" t="s">
        <v>249</v>
      </c>
      <c r="C17" s="190">
        <v>6</v>
      </c>
      <c r="D17" s="190"/>
      <c r="E17" s="190">
        <v>3.76</v>
      </c>
      <c r="F17" s="190">
        <f>ROUND(IF(C17=0,1,C17)*IF(D17=0,1,D17)*IF(E17=0,1,E17),2)</f>
        <v>22.56</v>
      </c>
      <c r="G17" s="190">
        <v>4</v>
      </c>
      <c r="H17" s="191">
        <f>F17*G17</f>
        <v>90.24</v>
      </c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ht="15" customHeight="1" x14ac:dyDescent="0.25">
      <c r="B24" s="454" t="s">
        <v>132</v>
      </c>
      <c r="C24" s="454"/>
      <c r="D24" s="454"/>
      <c r="E24" s="454"/>
      <c r="F24" s="454"/>
      <c r="G24" s="454"/>
      <c r="H24" s="192">
        <f>SUM(H15:H23)</f>
        <v>180</v>
      </c>
    </row>
    <row r="25" spans="2:8" ht="16.5" customHeight="1" thickBot="1" x14ac:dyDescent="0.3">
      <c r="B25" s="455" t="s">
        <v>40</v>
      </c>
      <c r="C25" s="456"/>
      <c r="D25" s="456"/>
      <c r="E25" s="456"/>
      <c r="F25" s="456"/>
      <c r="G25" s="457"/>
      <c r="H25" s="193">
        <f>H24</f>
        <v>180</v>
      </c>
    </row>
    <row r="26" spans="2:8" ht="12.75" customHeight="1" x14ac:dyDescent="0.25">
      <c r="B26" s="194"/>
      <c r="C26" s="194"/>
      <c r="D26" s="195"/>
      <c r="E26" s="195"/>
      <c r="F26" s="195"/>
      <c r="G26" s="195"/>
      <c r="H26" s="195"/>
    </row>
    <row r="27" spans="2:8" ht="12.75" customHeight="1" thickBot="1" x14ac:dyDescent="0.3">
      <c r="B27" s="194"/>
      <c r="C27" s="194"/>
      <c r="D27" s="195"/>
      <c r="E27" s="195"/>
      <c r="F27" s="195"/>
      <c r="G27" s="195"/>
      <c r="H27" s="195"/>
    </row>
    <row r="28" spans="2:8" ht="12.75" customHeight="1" thickBot="1" x14ac:dyDescent="0.3">
      <c r="B28" s="458" t="s">
        <v>134</v>
      </c>
      <c r="C28" s="459"/>
      <c r="D28" s="460"/>
      <c r="E28" s="460"/>
      <c r="F28" s="460"/>
      <c r="G28" s="460"/>
      <c r="H28" s="461"/>
    </row>
    <row r="29" spans="2:8" ht="409.5" customHeight="1" x14ac:dyDescent="0.25">
      <c r="B29" s="462"/>
      <c r="C29" s="463"/>
      <c r="D29" s="463"/>
      <c r="E29" s="463"/>
      <c r="F29" s="463"/>
      <c r="G29" s="463"/>
      <c r="H29" s="464"/>
    </row>
    <row r="30" spans="2:8" ht="68.25" customHeight="1" thickBot="1" x14ac:dyDescent="0.3">
      <c r="B30" s="465"/>
      <c r="C30" s="466"/>
      <c r="D30" s="466"/>
      <c r="E30" s="466"/>
      <c r="F30" s="466"/>
      <c r="G30" s="466"/>
      <c r="H30" s="467"/>
    </row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4:G24"/>
    <mergeCell ref="B25:G25"/>
    <mergeCell ref="B28:H28"/>
    <mergeCell ref="B29:H30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1" max="16383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C0B7-C365-47BA-909E-E021519C8C56}">
  <sheetPr codeName="Hoja37">
    <tabColor rgb="FF92D050"/>
    <pageSetUpPr fitToPage="1"/>
  </sheetPr>
  <dimension ref="A1:M52"/>
  <sheetViews>
    <sheetView zoomScale="80" zoomScaleNormal="80" workbookViewId="0">
      <selection activeCell="E15" sqref="E1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250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251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252</v>
      </c>
      <c r="D15" s="153" t="s">
        <v>167</v>
      </c>
      <c r="E15" s="154"/>
      <c r="F15" s="203">
        <v>3.5000000000000003E-2</v>
      </c>
      <c r="G15" s="201">
        <f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ref="G16" si="0">F16*E16</f>
        <v>0</v>
      </c>
      <c r="H16" s="431"/>
    </row>
    <row r="17" spans="1:11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11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11" s="143" customFormat="1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  <c r="J19" s="200"/>
      <c r="K19" s="200"/>
    </row>
    <row r="20" spans="1:11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11" x14ac:dyDescent="0.25">
      <c r="A21" s="428"/>
      <c r="B21" s="196" t="s">
        <v>148</v>
      </c>
      <c r="C21" s="197" t="s">
        <v>454</v>
      </c>
      <c r="D21" s="196" t="s">
        <v>49</v>
      </c>
      <c r="E21" s="198">
        <f>$G$30</f>
        <v>0</v>
      </c>
      <c r="F21" s="204">
        <v>0.03</v>
      </c>
      <c r="G21" s="154">
        <f t="shared" ref="G21:G23" si="1">F21*E21</f>
        <v>0</v>
      </c>
      <c r="H21" s="431"/>
    </row>
    <row r="22" spans="1:11" x14ac:dyDescent="0.25">
      <c r="A22" s="428"/>
      <c r="B22" s="222"/>
      <c r="C22" s="211" t="s">
        <v>253</v>
      </c>
      <c r="D22" s="210" t="s">
        <v>150</v>
      </c>
      <c r="E22" s="212"/>
      <c r="F22" s="219">
        <v>4.0000000000000001E-3</v>
      </c>
      <c r="G22" s="154">
        <f t="shared" si="1"/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1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SUM(G21:G23)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30" customHeight="1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30" x14ac:dyDescent="0.25">
      <c r="A28" s="428"/>
      <c r="B28" s="153" t="s">
        <v>231</v>
      </c>
      <c r="C28" s="152" t="s">
        <v>366</v>
      </c>
      <c r="D28" s="153" t="s">
        <v>171</v>
      </c>
      <c r="E28" s="154"/>
      <c r="F28" s="153">
        <v>0.46</v>
      </c>
      <c r="G28" s="154">
        <f>F28*E28</f>
        <v>0</v>
      </c>
      <c r="H28" s="431"/>
      <c r="J28" s="164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ROUND(G36+G30+G24+G17,0)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3252-0C8C-4546-B20F-0CE31A1BB40F}">
  <sheetPr codeName="Hoja38">
    <tabColor rgb="FF5B9BD5"/>
    <pageSetUpPr fitToPage="1"/>
  </sheetPr>
  <dimension ref="A1:R953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'4.06'!E8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'4.06'!C9</f>
        <v>M-4.06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91" t="str">
        <f>'4.06'!C10</f>
        <v>SUMINISTRO Y PINTURA TIPO CORAZA BLANCA PARA CALADOS EN FACHADA. INCLUYE LIMPIEZA DE LOS ELEMENTOS Y DOS MANOS DE PINUTRA.</v>
      </c>
      <c r="D10" s="492"/>
      <c r="E10" s="492"/>
      <c r="F10" s="492"/>
      <c r="G10" s="492"/>
      <c r="H10" s="493"/>
    </row>
    <row r="11" spans="1:18" ht="15" customHeight="1" thickBot="1" x14ac:dyDescent="0.3">
      <c r="B11" s="149" t="s">
        <v>119</v>
      </c>
      <c r="C11" s="471" t="str">
        <f>'4.06'!C11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218</v>
      </c>
      <c r="C16" s="190">
        <v>45</v>
      </c>
      <c r="D16" s="190"/>
      <c r="E16" s="190">
        <v>3.4</v>
      </c>
      <c r="F16" s="190">
        <f t="shared" ref="F16" si="0">ROUND(IF(C16=0,1,C16)*IF(D16=0,1,D16)*IF(E16=0,1,E16),2)</f>
        <v>153</v>
      </c>
      <c r="G16" s="190">
        <v>1</v>
      </c>
      <c r="H16" s="191">
        <f t="shared" ref="H16" si="1">F16*G16</f>
        <v>153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ht="15" customHeight="1" x14ac:dyDescent="0.25">
      <c r="B23" s="454" t="s">
        <v>132</v>
      </c>
      <c r="C23" s="454"/>
      <c r="D23" s="454"/>
      <c r="E23" s="454"/>
      <c r="F23" s="454"/>
      <c r="G23" s="454"/>
      <c r="H23" s="192">
        <f>SUM(H15:H22)</f>
        <v>153</v>
      </c>
    </row>
    <row r="24" spans="2:8" ht="16.5" customHeight="1" thickBot="1" x14ac:dyDescent="0.3">
      <c r="B24" s="455" t="s">
        <v>40</v>
      </c>
      <c r="C24" s="456"/>
      <c r="D24" s="456"/>
      <c r="E24" s="456"/>
      <c r="F24" s="456"/>
      <c r="G24" s="457"/>
      <c r="H24" s="193">
        <f>H23</f>
        <v>153</v>
      </c>
    </row>
    <row r="25" spans="2:8" ht="12.75" customHeight="1" x14ac:dyDescent="0.25">
      <c r="B25" s="194"/>
      <c r="C25" s="194"/>
      <c r="D25" s="195"/>
      <c r="E25" s="195"/>
      <c r="F25" s="195"/>
      <c r="G25" s="195"/>
      <c r="H25" s="195"/>
    </row>
    <row r="26" spans="2:8" ht="12.75" customHeight="1" thickBot="1" x14ac:dyDescent="0.3">
      <c r="B26" s="194"/>
      <c r="C26" s="194"/>
      <c r="D26" s="195"/>
      <c r="E26" s="195"/>
      <c r="F26" s="195"/>
      <c r="G26" s="195"/>
      <c r="H26" s="195"/>
    </row>
    <row r="27" spans="2:8" ht="12.75" customHeight="1" thickBot="1" x14ac:dyDescent="0.3">
      <c r="B27" s="458" t="s">
        <v>134</v>
      </c>
      <c r="C27" s="459"/>
      <c r="D27" s="460"/>
      <c r="E27" s="460"/>
      <c r="F27" s="460"/>
      <c r="G27" s="460"/>
      <c r="H27" s="461"/>
    </row>
    <row r="28" spans="2:8" ht="224.25" customHeight="1" x14ac:dyDescent="0.25">
      <c r="B28" s="462"/>
      <c r="C28" s="463"/>
      <c r="D28" s="463"/>
      <c r="E28" s="463"/>
      <c r="F28" s="463"/>
      <c r="G28" s="463"/>
      <c r="H28" s="464"/>
    </row>
    <row r="29" spans="2:8" ht="68.25" customHeight="1" thickBot="1" x14ac:dyDescent="0.3">
      <c r="B29" s="465"/>
      <c r="C29" s="466"/>
      <c r="D29" s="466"/>
      <c r="E29" s="466"/>
      <c r="F29" s="466"/>
      <c r="G29" s="466"/>
      <c r="H29" s="467"/>
    </row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3:G23"/>
    <mergeCell ref="B24:G24"/>
    <mergeCell ref="B27:H27"/>
    <mergeCell ref="B28:H29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0" max="16383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98FC-9ED5-41FC-9426-D2F084761512}">
  <sheetPr codeName="Hoja72">
    <tabColor rgb="FF92D050"/>
    <pageSetUpPr fitToPage="1"/>
  </sheetPr>
  <dimension ref="A1:M53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254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255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256</v>
      </c>
      <c r="D15" s="153" t="s">
        <v>145</v>
      </c>
      <c r="E15" s="154"/>
      <c r="F15" s="203">
        <v>10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247</v>
      </c>
      <c r="D16" s="37" t="s">
        <v>186</v>
      </c>
      <c r="E16" s="201"/>
      <c r="F16" s="203">
        <v>1.2E-2</v>
      </c>
      <c r="G16" s="201">
        <f>F16*E16</f>
        <v>0</v>
      </c>
      <c r="H16" s="431"/>
    </row>
    <row r="17" spans="1:10" s="126" customFormat="1" x14ac:dyDescent="0.25">
      <c r="A17" s="428"/>
      <c r="B17" s="151"/>
      <c r="C17" s="151"/>
      <c r="D17" s="37"/>
      <c r="E17" s="201"/>
      <c r="F17" s="203"/>
      <c r="G17" s="201">
        <f>F17*E17</f>
        <v>0</v>
      </c>
      <c r="H17" s="431"/>
      <c r="I17"/>
      <c r="J17" s="164"/>
    </row>
    <row r="18" spans="1:10" s="126" customFormat="1" ht="15.75" thickBot="1" x14ac:dyDescent="0.3">
      <c r="A18" s="428"/>
      <c r="B18" s="151"/>
      <c r="C18" s="156"/>
      <c r="D18" s="157"/>
      <c r="E18" s="158"/>
      <c r="F18" s="159"/>
      <c r="G18" s="158">
        <f t="shared" ref="G18" si="1">F18*E18</f>
        <v>0</v>
      </c>
      <c r="H18" s="431"/>
      <c r="I18"/>
    </row>
    <row r="19" spans="1:10" s="126" customFormat="1" ht="15.75" thickBot="1" x14ac:dyDescent="0.3">
      <c r="A19" s="428"/>
      <c r="B19" s="407" t="s">
        <v>50</v>
      </c>
      <c r="C19" s="408"/>
      <c r="D19" s="408"/>
      <c r="E19" s="408"/>
      <c r="F19" s="408"/>
      <c r="G19" s="160">
        <f>SUM(G15:G18)</f>
        <v>0</v>
      </c>
      <c r="H19" s="431"/>
      <c r="I19"/>
    </row>
    <row r="20" spans="1:10" s="126" customFormat="1" ht="15.75" thickBot="1" x14ac:dyDescent="0.3">
      <c r="A20" s="428"/>
      <c r="B20" s="415"/>
      <c r="C20" s="415"/>
      <c r="D20" s="415"/>
      <c r="E20" s="415"/>
      <c r="F20" s="415"/>
      <c r="G20" s="415"/>
      <c r="H20" s="431"/>
      <c r="I20"/>
    </row>
    <row r="21" spans="1:10" s="126" customFormat="1" ht="15.75" thickBot="1" x14ac:dyDescent="0.3">
      <c r="A21" s="428"/>
      <c r="B21" s="412" t="s">
        <v>42</v>
      </c>
      <c r="C21" s="413"/>
      <c r="D21" s="413"/>
      <c r="E21" s="413"/>
      <c r="F21" s="413"/>
      <c r="G21" s="414"/>
      <c r="H21" s="431"/>
      <c r="I21"/>
    </row>
    <row r="22" spans="1:10" s="126" customFormat="1" ht="15.75" thickBot="1" x14ac:dyDescent="0.3">
      <c r="A22" s="428"/>
      <c r="B22" s="150" t="s">
        <v>6</v>
      </c>
      <c r="C22" s="32" t="s">
        <v>7</v>
      </c>
      <c r="D22" s="33" t="s">
        <v>8</v>
      </c>
      <c r="E22" s="33" t="s">
        <v>9</v>
      </c>
      <c r="F22" s="33" t="s">
        <v>10</v>
      </c>
      <c r="G22" s="34" t="s">
        <v>11</v>
      </c>
      <c r="H22" s="431"/>
      <c r="I22"/>
    </row>
    <row r="23" spans="1:10" s="126" customFormat="1" x14ac:dyDescent="0.25">
      <c r="A23" s="428"/>
      <c r="B23" s="196" t="s">
        <v>148</v>
      </c>
      <c r="C23" s="197" t="s">
        <v>454</v>
      </c>
      <c r="D23" s="196" t="s">
        <v>49</v>
      </c>
      <c r="E23" s="198">
        <f>$G$31</f>
        <v>0</v>
      </c>
      <c r="F23" s="204">
        <v>0.03</v>
      </c>
      <c r="G23" s="154">
        <f t="shared" ref="G23:G24" si="2">F23*E23</f>
        <v>0</v>
      </c>
      <c r="H23" s="431"/>
      <c r="I23"/>
    </row>
    <row r="24" spans="1:10" s="126" customFormat="1" ht="15.75" thickBot="1" x14ac:dyDescent="0.3">
      <c r="A24" s="428"/>
      <c r="B24" s="157"/>
      <c r="C24" s="156"/>
      <c r="D24" s="157"/>
      <c r="E24" s="158"/>
      <c r="F24" s="162"/>
      <c r="G24" s="158">
        <f t="shared" si="2"/>
        <v>0</v>
      </c>
      <c r="H24" s="431"/>
      <c r="I24"/>
    </row>
    <row r="25" spans="1:10" s="126" customFormat="1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SUM(G23:G24)</f>
        <v>0</v>
      </c>
      <c r="H25" s="431"/>
      <c r="I25"/>
    </row>
    <row r="26" spans="1:10" s="126" customFormat="1" ht="15.75" thickBot="1" x14ac:dyDescent="0.3">
      <c r="A26" s="428"/>
      <c r="B26" s="426"/>
      <c r="C26" s="426"/>
      <c r="D26" s="426"/>
      <c r="E26" s="426"/>
      <c r="F26" s="426"/>
      <c r="G26" s="426"/>
      <c r="H26" s="431"/>
      <c r="I26"/>
    </row>
    <row r="27" spans="1:10" s="126" customFormat="1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  <c r="I27"/>
    </row>
    <row r="28" spans="1:10" s="126" customFormat="1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  <c r="I28"/>
    </row>
    <row r="29" spans="1:10" s="126" customFormat="1" ht="30" x14ac:dyDescent="0.25">
      <c r="A29" s="428"/>
      <c r="B29" s="153"/>
      <c r="C29" s="152" t="s">
        <v>170</v>
      </c>
      <c r="D29" s="153" t="s">
        <v>171</v>
      </c>
      <c r="E29" s="154"/>
      <c r="F29" s="153">
        <v>0.8</v>
      </c>
      <c r="G29" s="154">
        <f>F29*E29</f>
        <v>0</v>
      </c>
      <c r="H29" s="431"/>
      <c r="I29"/>
    </row>
    <row r="30" spans="1:10" s="126" customFormat="1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  <c r="I30"/>
    </row>
    <row r="31" spans="1:10" s="126" customFormat="1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  <c r="I31"/>
    </row>
    <row r="32" spans="1:10" s="126" customFormat="1" ht="15.75" thickBot="1" x14ac:dyDescent="0.3">
      <c r="A32" s="428"/>
      <c r="B32" s="426"/>
      <c r="C32" s="426"/>
      <c r="D32" s="426"/>
      <c r="E32" s="426"/>
      <c r="F32" s="426"/>
      <c r="G32" s="426"/>
      <c r="H32" s="431"/>
      <c r="I32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ROUND(G37+G31+G25+G19,0)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A043-F07A-48D0-A95E-E9D78D972EE4}">
  <sheetPr codeName="Hoja73">
    <tabColor rgb="FF5B9BD5"/>
    <pageSetUpPr fitToPage="1"/>
  </sheetPr>
  <dimension ref="A1:R952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'4.07'!E8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'4.07'!C9</f>
        <v>M-4.07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'4.07'!C10</f>
        <v>SUMINISTRO E INSTALACIÓN DE BLOQUES EN FACHADA BLOQUE 14 PARA CERRAR PUERTAS DE ACCESO.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'4.07'!C11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257</v>
      </c>
      <c r="C15" s="190">
        <v>1</v>
      </c>
      <c r="D15" s="190"/>
      <c r="E15" s="190">
        <v>1.3</v>
      </c>
      <c r="F15" s="190">
        <f t="shared" ref="F15" si="0">ROUND(IF(C15=0,1,C15)*IF(D15=0,1,D15)*IF(E15=0,1,E15),2)</f>
        <v>1.3</v>
      </c>
      <c r="G15" s="190">
        <v>2</v>
      </c>
      <c r="H15" s="191">
        <f t="shared" ref="H15" si="1">F15*G15</f>
        <v>2.6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ht="15" customHeight="1" x14ac:dyDescent="0.25">
      <c r="B22" s="454" t="s">
        <v>132</v>
      </c>
      <c r="C22" s="454"/>
      <c r="D22" s="454"/>
      <c r="E22" s="454"/>
      <c r="F22" s="454"/>
      <c r="G22" s="454"/>
      <c r="H22" s="192">
        <f>SUM(H15:H21)</f>
        <v>2.6</v>
      </c>
    </row>
    <row r="23" spans="2:8" ht="16.5" customHeight="1" thickBot="1" x14ac:dyDescent="0.3">
      <c r="B23" s="455" t="s">
        <v>40</v>
      </c>
      <c r="C23" s="456"/>
      <c r="D23" s="456"/>
      <c r="E23" s="456"/>
      <c r="F23" s="456"/>
      <c r="G23" s="457"/>
      <c r="H23" s="193">
        <f>H22</f>
        <v>2.6</v>
      </c>
    </row>
    <row r="24" spans="2:8" ht="12.75" customHeight="1" x14ac:dyDescent="0.25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194"/>
      <c r="C25" s="194"/>
      <c r="D25" s="195"/>
      <c r="E25" s="195"/>
      <c r="F25" s="195"/>
      <c r="G25" s="195"/>
      <c r="H25" s="195"/>
    </row>
    <row r="26" spans="2:8" ht="12.75" customHeight="1" thickBot="1" x14ac:dyDescent="0.3">
      <c r="B26" s="458" t="s">
        <v>134</v>
      </c>
      <c r="C26" s="459"/>
      <c r="D26" s="460"/>
      <c r="E26" s="460"/>
      <c r="F26" s="460"/>
      <c r="G26" s="460"/>
      <c r="H26" s="461"/>
    </row>
    <row r="27" spans="2:8" ht="251.25" customHeight="1" x14ac:dyDescent="0.25">
      <c r="B27" s="462"/>
      <c r="C27" s="463"/>
      <c r="D27" s="463"/>
      <c r="E27" s="463"/>
      <c r="F27" s="463"/>
      <c r="G27" s="463"/>
      <c r="H27" s="464"/>
    </row>
    <row r="28" spans="2:8" ht="68.25" customHeight="1" thickBot="1" x14ac:dyDescent="0.3">
      <c r="B28" s="465"/>
      <c r="C28" s="466"/>
      <c r="D28" s="466"/>
      <c r="E28" s="466"/>
      <c r="F28" s="466"/>
      <c r="G28" s="466"/>
      <c r="H28" s="467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8715-058D-404A-86E5-0FE8101A03CE}">
  <sheetPr codeName="Hoja41">
    <tabColor rgb="FF92D050"/>
    <pageSetUpPr fitToPage="1"/>
  </sheetPr>
  <dimension ref="A1:M52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258</v>
      </c>
      <c r="D9" s="446"/>
      <c r="E9" s="446"/>
      <c r="F9" s="446"/>
      <c r="G9" s="447"/>
      <c r="H9" s="431"/>
    </row>
    <row r="10" spans="1:13" s="143" customFormat="1" ht="36" customHeight="1" x14ac:dyDescent="0.25">
      <c r="A10" s="428"/>
      <c r="B10" s="207" t="s">
        <v>117</v>
      </c>
      <c r="C10" s="487" t="s">
        <v>259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260</v>
      </c>
      <c r="D15" s="153" t="s">
        <v>142</v>
      </c>
      <c r="E15" s="154"/>
      <c r="F15" s="203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247</v>
      </c>
      <c r="D16" s="37" t="s">
        <v>186</v>
      </c>
      <c r="E16" s="201"/>
      <c r="F16" s="203">
        <v>3.0000000000000001E-3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ref="G23" si="3">F23*E23</f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ht="30" x14ac:dyDescent="0.25">
      <c r="A28" s="428"/>
      <c r="B28" s="153"/>
      <c r="C28" s="197" t="s">
        <v>170</v>
      </c>
      <c r="D28" s="196" t="s">
        <v>171</v>
      </c>
      <c r="E28" s="198"/>
      <c r="F28" s="204">
        <v>0.8</v>
      </c>
      <c r="G28" s="154">
        <f t="shared" ref="G28" si="4"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7482-1941-47E7-8EE5-7FA826BC2959}">
  <sheetPr codeName="Hoja42">
    <tabColor rgb="FF5B9BD5"/>
    <pageSetUpPr fitToPage="1"/>
  </sheetPr>
  <dimension ref="A1:R951"/>
  <sheetViews>
    <sheetView zoomScale="70" zoomScaleNormal="70" workbookViewId="0">
      <selection activeCell="N7" sqref="N7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'4.08'!E8</f>
        <v>4. ACABADOS DE FACHADA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'4.08'!C9</f>
        <v>M-4.08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'4.08'!C10</f>
        <v>CANALIZACIÓN DE CABLEADO SISTEMA DE VIDEO VIGILANCIA. SUMINISTRO EN INSTALACIÓN DE DUCTERIA CONDUIT 1/2",  RANURA MURO O VIGA, REPARACIÓN.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'4.08'!C11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261</v>
      </c>
      <c r="C15" s="190">
        <v>36</v>
      </c>
      <c r="D15" s="190"/>
      <c r="E15" s="190"/>
      <c r="F15" s="190">
        <f>ROUND(IF(C15=0,1,C15)*IF(D15=0,1,D15)*IF(E15=0,1,E15),2)</f>
        <v>36</v>
      </c>
      <c r="G15" s="190">
        <v>1</v>
      </c>
      <c r="H15" s="191">
        <f>F15*G15</f>
        <v>36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36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36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30" customHeight="1" x14ac:dyDescent="0.25">
      <c r="B26" s="462"/>
      <c r="C26" s="463"/>
      <c r="D26" s="463"/>
      <c r="E26" s="463"/>
      <c r="F26" s="463"/>
      <c r="G26" s="463"/>
      <c r="H26" s="464"/>
    </row>
    <row r="27" spans="2:8" ht="30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F59A-0AA2-45C3-88F9-39E34ED2B755}">
  <sheetPr codeName="Hoja39">
    <tabColor rgb="FF92D050"/>
    <pageSetUpPr fitToPage="1"/>
  </sheetPr>
  <dimension ref="A1:M54"/>
  <sheetViews>
    <sheetView zoomScale="80" zoomScaleNormal="80" workbookViewId="0">
      <selection activeCell="J7" sqref="J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262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140" t="s">
        <v>117</v>
      </c>
      <c r="C10" s="487" t="s">
        <v>263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ht="30" x14ac:dyDescent="0.25">
      <c r="A15" s="428"/>
      <c r="B15" s="151"/>
      <c r="C15" s="152" t="s">
        <v>264</v>
      </c>
      <c r="D15" s="153" t="s">
        <v>142</v>
      </c>
      <c r="E15" s="154"/>
      <c r="F15" s="203">
        <v>0.45</v>
      </c>
      <c r="G15" s="201">
        <f>F15*E15</f>
        <v>0</v>
      </c>
      <c r="H15" s="431"/>
    </row>
    <row r="16" spans="1:13" x14ac:dyDescent="0.25">
      <c r="A16" s="428"/>
      <c r="B16" s="151"/>
      <c r="C16" s="37" t="str">
        <f>'3.02'!$C$15</f>
        <v>MORTERO 1:3</v>
      </c>
      <c r="D16" s="37" t="str">
        <f>'3.02'!$D$15</f>
        <v>M3</v>
      </c>
      <c r="E16" s="38"/>
      <c r="F16" s="203">
        <v>0.01</v>
      </c>
      <c r="G16" s="201">
        <f>F16*E16</f>
        <v>0</v>
      </c>
      <c r="H16" s="431"/>
    </row>
    <row r="17" spans="1:11" x14ac:dyDescent="0.25">
      <c r="A17" s="428"/>
      <c r="B17" s="151"/>
      <c r="C17" s="37" t="s">
        <v>265</v>
      </c>
      <c r="D17" s="37" t="s">
        <v>145</v>
      </c>
      <c r="E17" s="38"/>
      <c r="F17" s="203">
        <v>4</v>
      </c>
      <c r="G17" s="201">
        <f>F17*E17</f>
        <v>0</v>
      </c>
      <c r="H17" s="431"/>
    </row>
    <row r="18" spans="1:11" x14ac:dyDescent="0.25">
      <c r="A18" s="428"/>
      <c r="B18" s="151"/>
      <c r="C18" s="37" t="s">
        <v>266</v>
      </c>
      <c r="D18" s="37" t="s">
        <v>145</v>
      </c>
      <c r="E18" s="38"/>
      <c r="F18" s="203">
        <v>4</v>
      </c>
      <c r="G18" s="201">
        <f>F18*E18</f>
        <v>0</v>
      </c>
      <c r="H18" s="431"/>
    </row>
    <row r="19" spans="1:11" ht="15.75" thickBot="1" x14ac:dyDescent="0.3">
      <c r="A19" s="428"/>
      <c r="B19" s="151"/>
      <c r="C19" s="156"/>
      <c r="D19" s="157"/>
      <c r="E19" s="158"/>
      <c r="F19" s="159"/>
      <c r="G19" s="158">
        <f t="shared" ref="G19" si="0">F19*E19</f>
        <v>0</v>
      </c>
      <c r="H19" s="431"/>
    </row>
    <row r="20" spans="1:11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11" s="143" customFormat="1" ht="15.75" thickBot="1" x14ac:dyDescent="0.3">
      <c r="A21" s="428"/>
      <c r="B21" s="415"/>
      <c r="C21" s="415"/>
      <c r="D21" s="415"/>
      <c r="E21" s="415"/>
      <c r="F21" s="415"/>
      <c r="G21" s="415"/>
      <c r="H21" s="431"/>
      <c r="J21" s="200"/>
      <c r="K21" s="200"/>
    </row>
    <row r="22" spans="1:11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11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11" x14ac:dyDescent="0.25">
      <c r="A24" s="428"/>
      <c r="B24" s="196" t="s">
        <v>148</v>
      </c>
      <c r="C24" s="197" t="s">
        <v>454</v>
      </c>
      <c r="D24" s="196" t="s">
        <v>49</v>
      </c>
      <c r="E24" s="198">
        <f>$G$32</f>
        <v>0</v>
      </c>
      <c r="F24" s="204">
        <v>0.03</v>
      </c>
      <c r="G24" s="154">
        <f t="shared" ref="G24:G25" si="1">F24*E24</f>
        <v>0</v>
      </c>
      <c r="H24" s="431"/>
    </row>
    <row r="25" spans="1:11" ht="15.75" thickBot="1" x14ac:dyDescent="0.3">
      <c r="A25" s="428"/>
      <c r="B25" s="157"/>
      <c r="C25" s="156"/>
      <c r="D25" s="157"/>
      <c r="E25" s="158"/>
      <c r="F25" s="162"/>
      <c r="G25" s="158">
        <f t="shared" si="1"/>
        <v>0</v>
      </c>
      <c r="H25" s="431"/>
    </row>
    <row r="26" spans="1:11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SUM(G24:G25)</f>
        <v>0</v>
      </c>
      <c r="H26" s="431"/>
    </row>
    <row r="27" spans="1:11" ht="30" customHeight="1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11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  <c r="J28" s="164"/>
    </row>
    <row r="29" spans="1:11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11" ht="30" x14ac:dyDescent="0.25">
      <c r="A30" s="428"/>
      <c r="B30" s="153" t="s">
        <v>217</v>
      </c>
      <c r="C30" s="152" t="s">
        <v>170</v>
      </c>
      <c r="D30" s="153" t="s">
        <v>171</v>
      </c>
      <c r="E30" s="154"/>
      <c r="F30" s="153">
        <v>0.9</v>
      </c>
      <c r="G30" s="154">
        <f>F30*E30</f>
        <v>0</v>
      </c>
      <c r="H30" s="431"/>
    </row>
    <row r="31" spans="1:11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11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ROUND(G38+G32+G26+G20,0)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8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20:F20"/>
    <mergeCell ref="B21:G21"/>
    <mergeCell ref="B22:G22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8BEE-035B-4528-B129-622BB0B0300B}">
  <sheetPr codeName="Hoja40">
    <tabColor rgb="FF5B9BD5"/>
    <pageSetUpPr fitToPage="1"/>
  </sheetPr>
  <dimension ref="A1:R956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'5.01'!E8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'5.01'!C9</f>
        <v>M-5.01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'5.01'!C10</f>
        <v>SUMINISTRO E INSTLACIÓN DE ALFAJÍAS EN ALUMINIO DE 26cm DE ANCHO COLOR NATURAL CALIBRE 16, CON GOTERO Y PUNTOS DE ANCLAJE.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'5.01'!C11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241</v>
      </c>
      <c r="C16" s="190">
        <v>26.5</v>
      </c>
      <c r="D16" s="190"/>
      <c r="E16" s="190"/>
      <c r="F16" s="190">
        <f t="shared" ref="F16:F19" si="0">ROUND(IF(C16=0,1,C16)*IF(D16=0,1,D16)*IF(E16=0,1,E16),2)</f>
        <v>26.5</v>
      </c>
      <c r="G16" s="190">
        <v>1</v>
      </c>
      <c r="H16" s="191">
        <f t="shared" ref="H16:H19" si="1">F16*G16</f>
        <v>26.5</v>
      </c>
    </row>
    <row r="17" spans="2:8" s="188" customFormat="1" ht="27.95" customHeight="1" x14ac:dyDescent="0.25">
      <c r="B17" s="189" t="s">
        <v>220</v>
      </c>
      <c r="C17" s="190">
        <v>26.5</v>
      </c>
      <c r="D17" s="190"/>
      <c r="E17" s="190"/>
      <c r="F17" s="190">
        <f t="shared" si="0"/>
        <v>26.5</v>
      </c>
      <c r="G17" s="190">
        <v>1</v>
      </c>
      <c r="H17" s="191">
        <f t="shared" si="1"/>
        <v>26.5</v>
      </c>
    </row>
    <row r="18" spans="2:8" s="188" customFormat="1" ht="27.95" customHeight="1" x14ac:dyDescent="0.25">
      <c r="B18" s="189" t="s">
        <v>218</v>
      </c>
      <c r="C18" s="190">
        <v>60</v>
      </c>
      <c r="D18" s="190"/>
      <c r="E18" s="190"/>
      <c r="F18" s="190">
        <f t="shared" si="0"/>
        <v>60</v>
      </c>
      <c r="G18" s="190">
        <v>1</v>
      </c>
      <c r="H18" s="191">
        <f t="shared" si="1"/>
        <v>60</v>
      </c>
    </row>
    <row r="19" spans="2:8" s="188" customFormat="1" ht="27.95" customHeight="1" x14ac:dyDescent="0.25">
      <c r="B19" s="189" t="s">
        <v>267</v>
      </c>
      <c r="C19" s="190">
        <v>53</v>
      </c>
      <c r="D19" s="190"/>
      <c r="E19" s="190"/>
      <c r="F19" s="190">
        <f t="shared" si="0"/>
        <v>53</v>
      </c>
      <c r="G19" s="190">
        <v>1</v>
      </c>
      <c r="H19" s="191">
        <f t="shared" si="1"/>
        <v>53</v>
      </c>
    </row>
    <row r="20" spans="2:8" s="188" customFormat="1" ht="27.95" customHeight="1" x14ac:dyDescent="0.25">
      <c r="B20" s="220" t="s">
        <v>184</v>
      </c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 t="s">
        <v>268</v>
      </c>
      <c r="C21" s="190">
        <v>15</v>
      </c>
      <c r="D21" s="190"/>
      <c r="E21" s="190"/>
      <c r="F21" s="190">
        <f t="shared" ref="F21:F22" si="2">ROUND(IF(C21=0,1,C21)*IF(D21=0,1,D21)*IF(E21=0,1,E21),2)</f>
        <v>15</v>
      </c>
      <c r="G21" s="190">
        <v>4</v>
      </c>
      <c r="H21" s="191">
        <f t="shared" ref="H21:H22" si="3">F21*G21</f>
        <v>60</v>
      </c>
    </row>
    <row r="22" spans="2:8" s="188" customFormat="1" ht="27.95" customHeight="1" x14ac:dyDescent="0.25">
      <c r="B22" s="189"/>
      <c r="C22" s="190">
        <v>8.5</v>
      </c>
      <c r="D22" s="190"/>
      <c r="E22" s="190"/>
      <c r="F22" s="190">
        <f t="shared" si="2"/>
        <v>8.5</v>
      </c>
      <c r="G22" s="190">
        <v>4</v>
      </c>
      <c r="H22" s="191">
        <f t="shared" si="3"/>
        <v>34</v>
      </c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ht="15" customHeight="1" x14ac:dyDescent="0.25">
      <c r="B26" s="454" t="s">
        <v>132</v>
      </c>
      <c r="C26" s="454"/>
      <c r="D26" s="454"/>
      <c r="E26" s="454"/>
      <c r="F26" s="454"/>
      <c r="G26" s="454"/>
      <c r="H26" s="192">
        <f>SUM(H15:H25)</f>
        <v>260</v>
      </c>
    </row>
    <row r="27" spans="2:8" ht="16.5" customHeight="1" thickBot="1" x14ac:dyDescent="0.3">
      <c r="B27" s="455" t="s">
        <v>40</v>
      </c>
      <c r="C27" s="456"/>
      <c r="D27" s="456"/>
      <c r="E27" s="456"/>
      <c r="F27" s="456"/>
      <c r="G27" s="457"/>
      <c r="H27" s="193">
        <f>H26</f>
        <v>260</v>
      </c>
    </row>
    <row r="28" spans="2:8" ht="12.75" customHeight="1" x14ac:dyDescent="0.25">
      <c r="B28" s="194"/>
      <c r="C28" s="194"/>
      <c r="D28" s="195"/>
      <c r="E28" s="195"/>
      <c r="F28" s="195"/>
      <c r="G28" s="195"/>
      <c r="H28" s="195"/>
    </row>
    <row r="29" spans="2:8" ht="12.75" customHeight="1" thickBot="1" x14ac:dyDescent="0.3">
      <c r="B29" s="194"/>
      <c r="C29" s="194"/>
      <c r="D29" s="195"/>
      <c r="E29" s="195"/>
      <c r="F29" s="195"/>
      <c r="G29" s="195"/>
      <c r="H29" s="195"/>
    </row>
    <row r="30" spans="2:8" ht="12.75" customHeight="1" thickBot="1" x14ac:dyDescent="0.3">
      <c r="B30" s="458" t="s">
        <v>134</v>
      </c>
      <c r="C30" s="459"/>
      <c r="D30" s="460"/>
      <c r="E30" s="460"/>
      <c r="F30" s="460"/>
      <c r="G30" s="460"/>
      <c r="H30" s="461"/>
    </row>
    <row r="31" spans="2:8" ht="311.25" customHeight="1" x14ac:dyDescent="0.25">
      <c r="B31" s="462"/>
      <c r="C31" s="463"/>
      <c r="D31" s="463"/>
      <c r="E31" s="463"/>
      <c r="F31" s="463"/>
      <c r="G31" s="463"/>
      <c r="H31" s="464"/>
    </row>
    <row r="32" spans="2:8" ht="68.25" customHeight="1" thickBot="1" x14ac:dyDescent="0.3">
      <c r="B32" s="465"/>
      <c r="C32" s="466"/>
      <c r="D32" s="466"/>
      <c r="E32" s="466"/>
      <c r="F32" s="466"/>
      <c r="G32" s="466"/>
      <c r="H32" s="467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6:G26"/>
    <mergeCell ref="B27:G27"/>
    <mergeCell ref="B30:H30"/>
    <mergeCell ref="B31:H32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3" max="16383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AE992-373F-47B9-A46D-05C2256958DF}">
  <sheetPr codeName="Hoja43">
    <tabColor rgb="FF92D050"/>
    <pageSetUpPr fitToPage="1"/>
  </sheetPr>
  <dimension ref="A1:M53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269</v>
      </c>
      <c r="D9" s="446"/>
      <c r="E9" s="446"/>
      <c r="F9" s="446"/>
      <c r="G9" s="447"/>
      <c r="H9" s="431"/>
    </row>
    <row r="10" spans="1:13" s="143" customFormat="1" ht="27" customHeight="1" x14ac:dyDescent="0.25">
      <c r="A10" s="428"/>
      <c r="B10" s="140" t="s">
        <v>117</v>
      </c>
      <c r="C10" s="487" t="s">
        <v>270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271</v>
      </c>
      <c r="D15" s="153" t="s">
        <v>272</v>
      </c>
      <c r="E15" s="154"/>
      <c r="F15" s="203">
        <v>7.0000000000000007E-2</v>
      </c>
      <c r="G15" s="154">
        <f t="shared" ref="G15" si="0">F15*E15</f>
        <v>0</v>
      </c>
      <c r="H15" s="431"/>
    </row>
    <row r="16" spans="1:13" x14ac:dyDescent="0.25">
      <c r="A16" s="428"/>
      <c r="B16" s="151"/>
      <c r="C16" s="151" t="s">
        <v>273</v>
      </c>
      <c r="D16" s="37" t="s">
        <v>145</v>
      </c>
      <c r="E16" s="201"/>
      <c r="F16" s="203">
        <v>0.05</v>
      </c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 t="s">
        <v>148</v>
      </c>
      <c r="C22" s="197" t="s">
        <v>454</v>
      </c>
      <c r="D22" s="196" t="s">
        <v>49</v>
      </c>
      <c r="E22" s="198">
        <f>$G$31</f>
        <v>0</v>
      </c>
      <c r="F22" s="204">
        <v>0.03</v>
      </c>
      <c r="G22" s="154">
        <f t="shared" ref="G22:G23" si="2">F22*E22</f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30" customHeight="1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28.5" customHeight="1" x14ac:dyDescent="0.25">
      <c r="A28" s="428"/>
      <c r="B28" s="153" t="s">
        <v>231</v>
      </c>
      <c r="C28" s="152" t="s">
        <v>366</v>
      </c>
      <c r="D28" s="153" t="s">
        <v>171</v>
      </c>
      <c r="E28" s="154"/>
      <c r="F28" s="153">
        <v>0.31</v>
      </c>
      <c r="G28" s="154">
        <f>F28*E28</f>
        <v>0</v>
      </c>
      <c r="H28" s="431"/>
      <c r="J28" s="164"/>
    </row>
    <row r="29" spans="1:11" x14ac:dyDescent="0.25">
      <c r="A29" s="428"/>
      <c r="B29" s="228"/>
      <c r="C29" s="37" t="str">
        <f>'2.01'!$C$28</f>
        <v>AYUDANTE OBRA</v>
      </c>
      <c r="D29" s="37" t="str">
        <f>'2.01'!$D$28</f>
        <v>HR</v>
      </c>
      <c r="E29" s="38">
        <f>'2.01'!$E$28</f>
        <v>0</v>
      </c>
      <c r="F29" s="37">
        <v>0.2</v>
      </c>
      <c r="G29" s="201">
        <f>F29*E29</f>
        <v>0</v>
      </c>
      <c r="H29" s="431"/>
      <c r="J29" s="164"/>
    </row>
    <row r="30" spans="1:11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11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SUM(G28:G30)</f>
        <v>0</v>
      </c>
      <c r="H31" s="431"/>
    </row>
    <row r="32" spans="1:11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ROUND(G37+G31+G24+G18,0)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8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3395-DB7E-4DF4-A3A6-F2913855E0E3}">
  <sheetPr codeName="Hoja44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'5.02'!E8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'5.02'!C9</f>
        <v>M-5.02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'5.02'!C10</f>
        <v>SUMINISTRO E INSTALACIÓN DE PINTURA CON ALUMINIO BITUMINOSO A DOS MANOS PARA IMPERMEABILIZACIÓN DE TERRAZA.  INCLUYE LIMPIEZA DE LA SUPERFICIE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220" t="s">
        <v>183</v>
      </c>
      <c r="C15" s="190"/>
      <c r="D15" s="190"/>
      <c r="E15" s="190"/>
      <c r="F15" s="190"/>
      <c r="G15" s="190"/>
      <c r="H15" s="191"/>
    </row>
    <row r="16" spans="1:18" s="188" customFormat="1" ht="27.95" customHeight="1" x14ac:dyDescent="0.25">
      <c r="B16" s="189" t="s">
        <v>242</v>
      </c>
      <c r="C16" s="190"/>
      <c r="D16" s="190"/>
      <c r="E16" s="190"/>
      <c r="F16" s="190">
        <f>254+220</f>
        <v>474</v>
      </c>
      <c r="G16" s="190">
        <v>1</v>
      </c>
      <c r="H16" s="191">
        <f t="shared" ref="H16:H18" si="0">F16*G16</f>
        <v>474</v>
      </c>
    </row>
    <row r="17" spans="2:8" s="188" customFormat="1" ht="27.95" customHeight="1" x14ac:dyDescent="0.25">
      <c r="B17" s="189" t="s">
        <v>274</v>
      </c>
      <c r="C17" s="190"/>
      <c r="D17" s="190"/>
      <c r="E17" s="190"/>
      <c r="F17" s="190">
        <v>78</v>
      </c>
      <c r="G17" s="190">
        <v>1</v>
      </c>
      <c r="H17" s="191">
        <f t="shared" si="0"/>
        <v>78</v>
      </c>
    </row>
    <row r="18" spans="2:8" s="188" customFormat="1" ht="27.95" customHeight="1" x14ac:dyDescent="0.25">
      <c r="B18" s="220" t="s">
        <v>183</v>
      </c>
      <c r="C18" s="190"/>
      <c r="D18" s="190"/>
      <c r="E18" s="190"/>
      <c r="F18" s="190">
        <v>510</v>
      </c>
      <c r="G18" s="190">
        <v>1</v>
      </c>
      <c r="H18" s="191">
        <f t="shared" si="0"/>
        <v>510</v>
      </c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1062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1062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409.5" customHeight="1" x14ac:dyDescent="0.25">
      <c r="B26" s="462"/>
      <c r="C26" s="463"/>
      <c r="D26" s="463"/>
      <c r="E26" s="463"/>
      <c r="F26" s="463"/>
      <c r="G26" s="463"/>
      <c r="H26" s="464"/>
    </row>
    <row r="27" spans="2:8" ht="68.25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A5A2-3815-4334-AE80-3D673291CEC4}">
  <sheetPr codeName="Hoja47">
    <tabColor rgb="FF92D050"/>
    <pageSetUpPr fitToPage="1"/>
  </sheetPr>
  <dimension ref="A1:M52"/>
  <sheetViews>
    <sheetView zoomScale="80" zoomScaleNormal="80" workbookViewId="0">
      <selection activeCell="E15" sqref="E1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55.5" customHeight="1" x14ac:dyDescent="0.25">
      <c r="A6" s="428"/>
      <c r="B6" s="135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8.75" customHeight="1" x14ac:dyDescent="0.25">
      <c r="A7" s="428"/>
      <c r="B7" s="140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145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145" t="s">
        <v>6</v>
      </c>
      <c r="C9" s="446" t="s">
        <v>275</v>
      </c>
      <c r="D9" s="446"/>
      <c r="E9" s="446"/>
      <c r="F9" s="446"/>
      <c r="G9" s="447"/>
      <c r="H9" s="431"/>
    </row>
    <row r="10" spans="1:13" s="143" customFormat="1" ht="48" customHeight="1" x14ac:dyDescent="0.25">
      <c r="A10" s="428"/>
      <c r="B10" s="140" t="s">
        <v>117</v>
      </c>
      <c r="C10" s="487" t="s">
        <v>276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149" t="s">
        <v>119</v>
      </c>
      <c r="C11" s="451" t="s">
        <v>169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277</v>
      </c>
      <c r="D15" s="153" t="s">
        <v>169</v>
      </c>
      <c r="E15" s="154"/>
      <c r="F15" s="203">
        <v>1</v>
      </c>
      <c r="G15" s="154">
        <f t="shared" ref="G15" si="0">F15*E15</f>
        <v>0</v>
      </c>
      <c r="H15" s="431"/>
    </row>
    <row r="16" spans="1:13" x14ac:dyDescent="0.25">
      <c r="A16" s="428"/>
      <c r="B16" s="151"/>
      <c r="C16" s="151"/>
      <c r="D16" s="37"/>
      <c r="E16" s="201"/>
      <c r="F16" s="203"/>
      <c r="G16" s="201">
        <f>F16*E16</f>
        <v>0</v>
      </c>
      <c r="H16" s="431"/>
    </row>
    <row r="17" spans="1:11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11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11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11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11" s="143" customFormat="1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  <c r="J21" s="200"/>
      <c r="K21" s="200"/>
    </row>
    <row r="22" spans="1:11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11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11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11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11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11" ht="30" customHeight="1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11" ht="28.5" customHeight="1" x14ac:dyDescent="0.25">
      <c r="A28" s="428"/>
      <c r="B28" s="153" t="s">
        <v>278</v>
      </c>
      <c r="C28" s="152" t="s">
        <v>456</v>
      </c>
      <c r="D28" s="153" t="s">
        <v>171</v>
      </c>
      <c r="E28" s="154"/>
      <c r="F28" s="153">
        <v>40</v>
      </c>
      <c r="G28" s="154">
        <f>F28*E28</f>
        <v>0</v>
      </c>
      <c r="H28" s="431"/>
      <c r="J28" s="164"/>
    </row>
    <row r="29" spans="1:11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11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11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11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8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181C-CDCD-4336-A17A-367AAA03F224}">
  <sheetPr codeName="Hoja48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'5.03'!E8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'5.03'!C9</f>
        <v>M-5.03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'5.03'!C10</f>
        <v>DESMONTAJE Y REINSTALACIÓN DEL SISTEMA DE PROTECCIÓN CONTRA RAYOS (PARARRAYOS), INCLUYENDO CABLES, VARILLAS, SOPORTES Y ACCESORIOS EXISTENTES, ASÍ COMO EL SUMINISTRO E INSTALACIÓN DE NUEVOS SOPORTES PLÁSTICOS PARA SU FIJACIÓN EN TERRAZA.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'5.03'!C11</f>
        <v>GB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GB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279</v>
      </c>
      <c r="C15" s="190"/>
      <c r="D15" s="190"/>
      <c r="E15" s="190"/>
      <c r="F15" s="190">
        <v>2</v>
      </c>
      <c r="G15" s="190">
        <v>1</v>
      </c>
      <c r="H15" s="191">
        <f>F15*G15</f>
        <v>2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2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2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409.5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9A92-FBE1-434C-94E2-208252D97EFD}">
  <sheetPr codeName="Hoja49">
    <tabColor rgb="FF92D050"/>
    <pageSetUpPr fitToPage="1"/>
  </sheetPr>
  <dimension ref="A1:M54"/>
  <sheetViews>
    <sheetView zoomScale="80" zoomScaleNormal="80" workbookViewId="0">
      <selection activeCell="E24" sqref="E24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280</v>
      </c>
      <c r="D9" s="446"/>
      <c r="E9" s="446"/>
      <c r="F9" s="446"/>
      <c r="G9" s="447"/>
      <c r="H9" s="431"/>
    </row>
    <row r="10" spans="1:13" s="143" customFormat="1" ht="33" customHeight="1" x14ac:dyDescent="0.25">
      <c r="A10" s="428"/>
      <c r="B10" s="207" t="s">
        <v>117</v>
      </c>
      <c r="C10" s="487" t="s">
        <v>281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282</v>
      </c>
      <c r="D15" s="153" t="s">
        <v>145</v>
      </c>
      <c r="E15" s="154"/>
      <c r="F15" s="203">
        <v>1.4999999999999999E-2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">
        <v>283</v>
      </c>
      <c r="D16" s="37" t="s">
        <v>145</v>
      </c>
      <c r="E16" s="201"/>
      <c r="F16" s="203">
        <v>0.02</v>
      </c>
      <c r="G16" s="201">
        <f>F16*E16</f>
        <v>0</v>
      </c>
      <c r="H16" s="431"/>
    </row>
    <row r="17" spans="1:8" x14ac:dyDescent="0.25">
      <c r="A17" s="428"/>
      <c r="B17" s="151"/>
      <c r="C17" s="152" t="s">
        <v>284</v>
      </c>
      <c r="D17" s="37" t="s">
        <v>145</v>
      </c>
      <c r="E17" s="201"/>
      <c r="F17" s="203">
        <v>0.05</v>
      </c>
      <c r="G17" s="201">
        <f>F17*E17</f>
        <v>0</v>
      </c>
      <c r="H17" s="431"/>
    </row>
    <row r="18" spans="1:8" ht="15.75" thickBot="1" x14ac:dyDescent="0.3">
      <c r="A18" s="428"/>
      <c r="B18" s="151"/>
      <c r="C18" s="156"/>
      <c r="D18" s="157"/>
      <c r="E18" s="158"/>
      <c r="F18" s="159"/>
      <c r="G18" s="158">
        <f t="shared" ref="G18" si="1">F18*E18</f>
        <v>0</v>
      </c>
      <c r="H18" s="431"/>
    </row>
    <row r="19" spans="1:8" ht="15.75" thickBot="1" x14ac:dyDescent="0.3">
      <c r="A19" s="428"/>
      <c r="B19" s="407" t="s">
        <v>50</v>
      </c>
      <c r="C19" s="408"/>
      <c r="D19" s="408"/>
      <c r="E19" s="408"/>
      <c r="F19" s="408"/>
      <c r="G19" s="160">
        <f>SUM(G15:G18)</f>
        <v>0</v>
      </c>
      <c r="H19" s="431"/>
    </row>
    <row r="20" spans="1:8" ht="15.75" thickBot="1" x14ac:dyDescent="0.3">
      <c r="A20" s="428"/>
      <c r="B20" s="415"/>
      <c r="C20" s="415"/>
      <c r="D20" s="415"/>
      <c r="E20" s="415"/>
      <c r="F20" s="415"/>
      <c r="G20" s="415"/>
      <c r="H20" s="431"/>
    </row>
    <row r="21" spans="1:8" ht="15.75" thickBot="1" x14ac:dyDescent="0.3">
      <c r="A21" s="428"/>
      <c r="B21" s="412" t="s">
        <v>42</v>
      </c>
      <c r="C21" s="413"/>
      <c r="D21" s="413"/>
      <c r="E21" s="413"/>
      <c r="F21" s="413"/>
      <c r="G21" s="414"/>
      <c r="H21" s="431"/>
    </row>
    <row r="22" spans="1:8" ht="15.75" thickBot="1" x14ac:dyDescent="0.3">
      <c r="A22" s="428"/>
      <c r="B22" s="150" t="s">
        <v>6</v>
      </c>
      <c r="C22" s="32" t="s">
        <v>7</v>
      </c>
      <c r="D22" s="33" t="s">
        <v>8</v>
      </c>
      <c r="E22" s="33" t="s">
        <v>9</v>
      </c>
      <c r="F22" s="33" t="s">
        <v>10</v>
      </c>
      <c r="G22" s="34" t="s">
        <v>11</v>
      </c>
      <c r="H22" s="431"/>
    </row>
    <row r="23" spans="1:8" x14ac:dyDescent="0.25">
      <c r="A23" s="428"/>
      <c r="B23" s="196" t="s">
        <v>148</v>
      </c>
      <c r="C23" s="197" t="s">
        <v>454</v>
      </c>
      <c r="D23" s="196" t="s">
        <v>49</v>
      </c>
      <c r="E23" s="198">
        <f>$G$32</f>
        <v>0</v>
      </c>
      <c r="F23" s="204">
        <v>0.03</v>
      </c>
      <c r="G23" s="154">
        <f t="shared" ref="G23" si="2">F23*E23</f>
        <v>0</v>
      </c>
      <c r="H23" s="431"/>
    </row>
    <row r="24" spans="1:8" x14ac:dyDescent="0.25">
      <c r="A24" s="428"/>
      <c r="B24" s="210"/>
      <c r="C24" s="211" t="s">
        <v>253</v>
      </c>
      <c r="D24" s="210" t="s">
        <v>150</v>
      </c>
      <c r="E24" s="212"/>
      <c r="F24" s="213">
        <v>2E-3</v>
      </c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SUM(G23:G25)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ht="30" x14ac:dyDescent="0.25">
      <c r="A30" s="428"/>
      <c r="B30" s="153"/>
      <c r="C30" s="152" t="s">
        <v>170</v>
      </c>
      <c r="D30" s="153" t="s">
        <v>171</v>
      </c>
      <c r="E30" s="154"/>
      <c r="F30" s="153">
        <v>0.15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ROUND(G38+G32+G26+G19,0)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9:F19"/>
    <mergeCell ref="B20:G20"/>
    <mergeCell ref="B21:G21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900B-2247-4E48-B2F5-2DE38409DD38}">
  <sheetPr codeName="Hoja50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5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15.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'5.04'!E8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'5.04'!C9</f>
        <v>M-5.04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'5.04'!C10</f>
        <v>MANTENIMIENTO CORRECTIVO DE CUBIERTA metálicas del tipoTechmet, INCLUYE REPARACIÓN Y SELLADO DE PUNTOS DE FILTRACIÓN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'5.04'!C11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285</v>
      </c>
      <c r="C15" s="190">
        <f>30.42</f>
        <v>30.42</v>
      </c>
      <c r="D15" s="190">
        <f>34.6</f>
        <v>34.6</v>
      </c>
      <c r="E15" s="190"/>
      <c r="F15" s="190">
        <f>ROUND(IF(C15=0,1,C15)*IF(D15=0,1,D15)*IF(E15=0,1,E15),2)</f>
        <v>1052.53</v>
      </c>
      <c r="G15" s="190">
        <v>1</v>
      </c>
      <c r="H15" s="191">
        <f>F15*G15</f>
        <v>1052.53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1052.53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1052.53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312.75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ABA6-389F-4CB6-942C-0035BDA2C568}">
  <sheetPr codeName="Hoja51">
    <tabColor rgb="FF92D050"/>
    <pageSetUpPr fitToPage="1"/>
  </sheetPr>
  <dimension ref="A1:M54"/>
  <sheetViews>
    <sheetView zoomScale="80" zoomScaleNormal="80" workbookViewId="0">
      <selection activeCell="E30" sqref="E30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286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287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288</v>
      </c>
      <c r="D15" s="153" t="s">
        <v>145</v>
      </c>
      <c r="E15" s="154"/>
      <c r="F15" s="203">
        <v>6.0000000000000001E-3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289</v>
      </c>
      <c r="D16" s="37" t="s">
        <v>290</v>
      </c>
      <c r="E16" s="201"/>
      <c r="F16" s="203">
        <v>1.02</v>
      </c>
      <c r="G16" s="201">
        <f>F16*E16</f>
        <v>0</v>
      </c>
      <c r="H16" s="431"/>
    </row>
    <row r="17" spans="1:8" x14ac:dyDescent="0.25">
      <c r="A17" s="428"/>
      <c r="B17" s="151"/>
      <c r="C17" s="151" t="s">
        <v>291</v>
      </c>
      <c r="D17" s="37" t="s">
        <v>145</v>
      </c>
      <c r="E17" s="201"/>
      <c r="F17" s="203">
        <v>6.0000000000000001E-3</v>
      </c>
      <c r="G17" s="201">
        <f>F17*E17</f>
        <v>0</v>
      </c>
      <c r="H17" s="431"/>
    </row>
    <row r="18" spans="1:8" x14ac:dyDescent="0.25">
      <c r="A18" s="428"/>
      <c r="B18" s="151"/>
      <c r="C18" s="151" t="s">
        <v>292</v>
      </c>
      <c r="D18" s="37" t="s">
        <v>145</v>
      </c>
      <c r="E18" s="201"/>
      <c r="F18" s="203">
        <v>0.8</v>
      </c>
      <c r="G18" s="201">
        <f>F18*E18</f>
        <v>0</v>
      </c>
      <c r="H18" s="431"/>
    </row>
    <row r="19" spans="1:8" ht="15.75" thickBot="1" x14ac:dyDescent="0.3">
      <c r="A19" s="428"/>
      <c r="B19" s="151"/>
      <c r="C19" s="156"/>
      <c r="D19" s="157"/>
      <c r="E19" s="158"/>
      <c r="F19" s="159"/>
      <c r="G19" s="158">
        <f t="shared" ref="G19" si="1">F19*E19</f>
        <v>0</v>
      </c>
      <c r="H19" s="431"/>
    </row>
    <row r="20" spans="1:8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8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8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8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8" x14ac:dyDescent="0.25">
      <c r="A24" s="428"/>
      <c r="B24" s="196" t="s">
        <v>148</v>
      </c>
      <c r="C24" s="197" t="s">
        <v>454</v>
      </c>
      <c r="D24" s="196" t="s">
        <v>49</v>
      </c>
      <c r="E24" s="198">
        <f>$G$32</f>
        <v>0</v>
      </c>
      <c r="F24" s="204">
        <v>0.03</v>
      </c>
      <c r="G24" s="154">
        <f t="shared" ref="G24:G25" si="2"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si="2"/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SUM(G24:G25)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152" t="s">
        <v>293</v>
      </c>
      <c r="D30" s="153" t="s">
        <v>156</v>
      </c>
      <c r="E30" s="154"/>
      <c r="F30" s="153">
        <v>0.2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ROUND(G38+G32+G26+G20,0)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20:F20"/>
    <mergeCell ref="B21:G21"/>
    <mergeCell ref="B22:G22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4142-B25D-4B6E-934D-6EC20D2BF589}">
  <sheetPr codeName="Hoja52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'5.05'!E8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'5.05'!C9</f>
        <v>M-5.05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'5.05'!C10</f>
        <v>SUMINISTRO E INSTALACIÓN DE TUBERIA PARA BAJANTES EN BLOQUE 14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'5.05'!C11</f>
        <v>UND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UND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294</v>
      </c>
      <c r="C15" s="190"/>
      <c r="D15" s="190"/>
      <c r="E15" s="190"/>
      <c r="F15" s="190">
        <v>4</v>
      </c>
      <c r="G15" s="190">
        <v>1</v>
      </c>
      <c r="H15" s="191">
        <f>F15*G15</f>
        <v>4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4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4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409.5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734A-B16E-4AAD-A73D-F34E310ACDAE}">
  <sheetPr codeName="Hoja74">
    <tabColor rgb="FF92D050"/>
    <pageSetUpPr fitToPage="1"/>
  </sheetPr>
  <dimension ref="A1:M53"/>
  <sheetViews>
    <sheetView zoomScale="80" zoomScaleNormal="80" workbookViewId="0">
      <selection activeCell="E29" sqref="E29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19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295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296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169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166</v>
      </c>
      <c r="D15" s="153" t="s">
        <v>167</v>
      </c>
      <c r="E15" s="154"/>
      <c r="F15" s="203">
        <v>1</v>
      </c>
      <c r="G15" s="201">
        <f t="shared" ref="G15:G17" si="0">F15*E15</f>
        <v>0</v>
      </c>
      <c r="H15" s="431"/>
    </row>
    <row r="16" spans="1:13" s="126" customFormat="1" x14ac:dyDescent="0.25">
      <c r="A16" s="428"/>
      <c r="B16" s="151"/>
      <c r="C16" s="229" t="s">
        <v>297</v>
      </c>
      <c r="D16" s="228" t="s">
        <v>167</v>
      </c>
      <c r="E16" s="230"/>
      <c r="F16" s="231">
        <v>0.01</v>
      </c>
      <c r="G16" s="201">
        <f t="shared" si="0"/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si="0"/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$G$31</f>
        <v>0</v>
      </c>
      <c r="F22" s="204">
        <v>0.03</v>
      </c>
      <c r="G22" s="154">
        <f t="shared" ref="G22" si="1">F22*E22</f>
        <v>0</v>
      </c>
      <c r="H22" s="431"/>
    </row>
    <row r="23" spans="1:8" x14ac:dyDescent="0.25">
      <c r="A23" s="428"/>
      <c r="B23" s="210"/>
      <c r="C23" s="37" t="s">
        <v>298</v>
      </c>
      <c r="D23" s="37" t="s">
        <v>150</v>
      </c>
      <c r="E23" s="38"/>
      <c r="F23" s="219">
        <v>1</v>
      </c>
      <c r="G23" s="201">
        <f>F23*E23</f>
        <v>0</v>
      </c>
      <c r="H23" s="431"/>
    </row>
    <row r="24" spans="1:8" ht="15.75" thickBot="1" x14ac:dyDescent="0.3">
      <c r="A24" s="428"/>
      <c r="B24" s="157"/>
      <c r="C24" s="156"/>
      <c r="D24" s="157"/>
      <c r="E24" s="158"/>
      <c r="F24" s="162"/>
      <c r="G24" s="158">
        <f t="shared" ref="G24" si="2">F24*E24</f>
        <v>0</v>
      </c>
      <c r="H24" s="431"/>
    </row>
    <row r="25" spans="1:8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SUM(G22:G24)</f>
        <v>0</v>
      </c>
      <c r="H25" s="431"/>
    </row>
    <row r="26" spans="1:8" ht="15.75" thickBot="1" x14ac:dyDescent="0.3">
      <c r="A26" s="428"/>
      <c r="B26" s="426"/>
      <c r="C26" s="426"/>
      <c r="D26" s="426"/>
      <c r="E26" s="426"/>
      <c r="F26" s="426"/>
      <c r="G26" s="426"/>
      <c r="H26" s="431"/>
    </row>
    <row r="27" spans="1:8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</row>
    <row r="28" spans="1:8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</row>
    <row r="29" spans="1:8" x14ac:dyDescent="0.25">
      <c r="A29" s="428"/>
      <c r="B29" s="153"/>
      <c r="C29" s="37" t="str">
        <f>'4.01'!$C$27</f>
        <v>CUADRILLA PINTURA TIPO 1 (1 OFICIAL PINTOR + 1 AYUDANTES PINTOR)</v>
      </c>
      <c r="D29" s="37" t="str">
        <f>'4.01'!$D$27</f>
        <v>HC</v>
      </c>
      <c r="E29" s="38"/>
      <c r="F29" s="153">
        <v>8</v>
      </c>
      <c r="G29" s="154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8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729F8-3783-45A2-857E-2BDA291809F7}">
  <sheetPr codeName="Hoja75">
    <tabColor rgb="FF5B9BD5"/>
    <pageSetUpPr fitToPage="1"/>
  </sheetPr>
  <dimension ref="A1:R948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'5.06'!E8</f>
        <v>5. CUBIERTA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'5.06'!C9</f>
        <v>M-5.06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'5.06'!C10</f>
        <v>MANTENIMIENTO DE ELEMENTOS METALICOS Y LIMPIEZA DE LA CUBIERTA PARASOL CONJUNTO A PISCINA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'5.06'!C11</f>
        <v>GB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GB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299</v>
      </c>
      <c r="C15" s="190"/>
      <c r="D15" s="190"/>
      <c r="E15" s="190"/>
      <c r="F15" s="190">
        <f>ROUND(IF(C15=0,1,C15)*IF(D15=0,1,D15)*IF(E15=0,1,E15),2)</f>
        <v>1</v>
      </c>
      <c r="G15" s="190">
        <v>1</v>
      </c>
      <c r="H15" s="191">
        <f>F15*G15</f>
        <v>1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3.7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95782-15E2-43E5-AA15-BB447F071493}">
  <sheetPr codeName="Hoja45">
    <tabColor rgb="FF92D050"/>
    <pageSetUpPr fitToPage="1"/>
  </sheetPr>
  <dimension ref="A1:M51"/>
  <sheetViews>
    <sheetView zoomScale="80" zoomScaleNormal="80" workbookViewId="0">
      <selection activeCell="E27" sqref="E27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300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301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8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8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8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8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8" x14ac:dyDescent="0.25">
      <c r="A21" s="428"/>
      <c r="B21" s="196" t="s">
        <v>148</v>
      </c>
      <c r="C21" s="197" t="s">
        <v>454</v>
      </c>
      <c r="D21" s="196" t="s">
        <v>49</v>
      </c>
      <c r="E21" s="198">
        <f>$G$29</f>
        <v>0</v>
      </c>
      <c r="F21" s="204">
        <v>0.03</v>
      </c>
      <c r="G21" s="154">
        <f t="shared" ref="G21:G22" si="1">F21*E21</f>
        <v>0</v>
      </c>
      <c r="H21" s="431"/>
    </row>
    <row r="22" spans="1:8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8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8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8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8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8" x14ac:dyDescent="0.25">
      <c r="A27" s="428"/>
      <c r="B27" s="153"/>
      <c r="C27" s="37" t="s">
        <v>155</v>
      </c>
      <c r="D27" s="37" t="s">
        <v>156</v>
      </c>
      <c r="E27" s="38"/>
      <c r="F27" s="153">
        <v>2.5</v>
      </c>
      <c r="G27" s="154">
        <f>F27*E27</f>
        <v>0</v>
      </c>
      <c r="H27" s="431"/>
    </row>
    <row r="28" spans="1:8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8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</row>
    <row r="30" spans="1:8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8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8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9382-7AC2-48F2-AAAB-F18B428ED1D3}">
  <sheetPr codeName="Hoja46">
    <tabColor rgb="FF5B9BD5"/>
    <pageSetUpPr fitToPage="1"/>
  </sheetPr>
  <dimension ref="A1:R949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'6.01'!E8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'6.01'!C9</f>
        <v>M-6.01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'6.01'!C10</f>
        <v>EXCAVACIÓN MANUAL PARA ZAPATAS NUEVAS SOBRE ZAPATAS EXISTENTES, INCLUYE RETIRO DE MATERIAL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'6.01'!C11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302</v>
      </c>
      <c r="C15" s="190"/>
      <c r="D15" s="190"/>
      <c r="E15" s="190"/>
      <c r="F15" s="190">
        <v>27</v>
      </c>
      <c r="G15" s="190">
        <v>1</v>
      </c>
      <c r="H15" s="191">
        <f>F15*G15</f>
        <v>27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27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27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2D83-35BE-4CFA-82F8-C4D8328AFEA9}">
  <sheetPr codeName="Hoja76">
    <tabColor rgb="FF92D050"/>
    <pageSetUpPr fitToPage="1"/>
  </sheetPr>
  <dimension ref="A1:M51"/>
  <sheetViews>
    <sheetView zoomScale="80" zoomScaleNormal="80" workbookViewId="0">
      <selection activeCell="E27" sqref="E27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303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304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8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8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8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8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8" x14ac:dyDescent="0.25">
      <c r="A21" s="428"/>
      <c r="B21" s="196" t="s">
        <v>148</v>
      </c>
      <c r="C21" s="197" t="s">
        <v>454</v>
      </c>
      <c r="D21" s="196" t="s">
        <v>49</v>
      </c>
      <c r="E21" s="198">
        <f>$G$29</f>
        <v>0</v>
      </c>
      <c r="F21" s="204">
        <v>0.03</v>
      </c>
      <c r="G21" s="154">
        <f t="shared" ref="G21:G22" si="1">F21*E21</f>
        <v>0</v>
      </c>
      <c r="H21" s="431"/>
    </row>
    <row r="22" spans="1:8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8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8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8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8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8" x14ac:dyDescent="0.25">
      <c r="A27" s="428"/>
      <c r="B27" s="153"/>
      <c r="C27" s="37" t="s">
        <v>155</v>
      </c>
      <c r="D27" s="37" t="s">
        <v>156</v>
      </c>
      <c r="E27" s="38"/>
      <c r="F27" s="153">
        <v>1.7</v>
      </c>
      <c r="G27" s="154">
        <f>F27*E27</f>
        <v>0</v>
      </c>
      <c r="H27" s="431"/>
    </row>
    <row r="28" spans="1:8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8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</row>
    <row r="30" spans="1:8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8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8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CBFA-0C1B-4857-BAB0-F8948C7E27C1}">
  <sheetPr codeName="Hoja77">
    <tabColor rgb="FF5B9BD5"/>
    <pageSetUpPr fitToPage="1"/>
  </sheetPr>
  <dimension ref="A1:R949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'6.02'!E8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'6.02'!C9</f>
        <v>M-6.02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'6.02'!C10</f>
        <v>ABUJARDADO ZAPATAS EXISTENTES PARA ADHESION CONCRETOS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302</v>
      </c>
      <c r="C15" s="190"/>
      <c r="D15" s="190"/>
      <c r="E15" s="190"/>
      <c r="F15" s="190">
        <v>14</v>
      </c>
      <c r="G15" s="190">
        <v>1</v>
      </c>
      <c r="H15" s="191">
        <f>F15*G15</f>
        <v>14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14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14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1423-0AD1-485C-9206-721565BC13EA}">
  <sheetPr codeName="Hoja78">
    <tabColor rgb="FF92D050"/>
    <pageSetUpPr fitToPage="1"/>
  </sheetPr>
  <dimension ref="A1:M52"/>
  <sheetViews>
    <sheetView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305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306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307</v>
      </c>
      <c r="D15" s="153" t="s">
        <v>145</v>
      </c>
      <c r="E15" s="154"/>
      <c r="F15" s="203">
        <v>0.08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308</v>
      </c>
      <c r="D16" s="37" t="s">
        <v>215</v>
      </c>
      <c r="E16" s="201"/>
      <c r="F16" s="203">
        <v>1.5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">
        <v>170</v>
      </c>
      <c r="D28" s="37" t="s">
        <v>171</v>
      </c>
      <c r="E28" s="38"/>
      <c r="F28" s="153">
        <v>0.5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749E-0FE3-412D-AD1E-162337DE2604}">
  <sheetPr codeName="Hoja79">
    <tabColor rgb="FF5B9BD5"/>
    <pageSetUpPr fitToPage="1"/>
  </sheetPr>
  <dimension ref="A1:R951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'6.03'!E8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'6.03'!C9</f>
        <v>M-6.03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'6.03'!C10</f>
        <v>ANCLAJE EPOXICO CONECTORES ZAPATA VIEJA - ZAPATA NUEVA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'6.03'!C11</f>
        <v>UND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UND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309</v>
      </c>
      <c r="C15" s="190"/>
      <c r="D15" s="190"/>
      <c r="E15" s="190"/>
      <c r="F15" s="190">
        <v>220</v>
      </c>
      <c r="G15" s="190">
        <v>1</v>
      </c>
      <c r="H15" s="191">
        <f>F15*G15</f>
        <v>220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220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220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30" customHeight="1" x14ac:dyDescent="0.25">
      <c r="B26" s="462"/>
      <c r="C26" s="463"/>
      <c r="D26" s="463"/>
      <c r="E26" s="463"/>
      <c r="F26" s="463"/>
      <c r="G26" s="463"/>
      <c r="H26" s="464"/>
    </row>
    <row r="27" spans="2:8" ht="30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DF58-5C8F-40BB-8CA8-2FC9AD66E0BB}">
  <sheetPr codeName="Hoja80">
    <tabColor rgb="FF92D050"/>
    <pageSetUpPr fitToPage="1"/>
  </sheetPr>
  <dimension ref="A1:M52"/>
  <sheetViews>
    <sheetView zoomScale="80" zoomScaleNormal="80" workbookViewId="0">
      <selection activeCell="E15" sqref="E15:E16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446" t="s">
        <v>310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311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215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312</v>
      </c>
      <c r="D15" s="153" t="s">
        <v>215</v>
      </c>
      <c r="E15" s="154"/>
      <c r="F15" s="203">
        <f>F16*0.3</f>
        <v>0.309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308</v>
      </c>
      <c r="D16" s="37" t="s">
        <v>215</v>
      </c>
      <c r="E16" s="201"/>
      <c r="F16" s="203">
        <v>1.03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">
        <v>170</v>
      </c>
      <c r="D28" s="37" t="s">
        <v>171</v>
      </c>
      <c r="E28" s="38"/>
      <c r="F28" s="153">
        <v>0.05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1F318-AC02-459C-9BAA-677E894089C0}">
  <sheetPr codeName="Hoja81">
    <tabColor rgb="FF5B9BD5"/>
    <pageSetUpPr fitToPage="1"/>
  </sheetPr>
  <dimension ref="A1:R951"/>
  <sheetViews>
    <sheetView zoomScale="70" zoomScaleNormal="70" workbookViewId="0">
      <selection activeCell="B2" sqref="B2:G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'6.04'!E8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'6.04'!C9</f>
        <v>M-6.04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'6.04'!C10</f>
        <v>SUMINISTRO E INSTALACIÓN DE ACERO DE REFUERZO PARA REFORZAMIENTO DE ZAPATAS EXISTENTES Y PEDESTALES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'6.04'!C11</f>
        <v>KG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KG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302</v>
      </c>
      <c r="C15" s="190"/>
      <c r="D15" s="190"/>
      <c r="E15" s="190"/>
      <c r="F15" s="190">
        <v>200</v>
      </c>
      <c r="G15" s="190">
        <v>1</v>
      </c>
      <c r="H15" s="191">
        <f>F15*G15</f>
        <v>200</v>
      </c>
    </row>
    <row r="16" spans="1:18" s="188" customFormat="1" ht="27.95" customHeight="1" x14ac:dyDescent="0.25">
      <c r="B16" s="189" t="s">
        <v>313</v>
      </c>
      <c r="C16" s="190"/>
      <c r="D16" s="190"/>
      <c r="E16" s="190"/>
      <c r="F16" s="190">
        <v>550</v>
      </c>
      <c r="G16" s="190">
        <v>1</v>
      </c>
      <c r="H16" s="191">
        <f>F16*G16</f>
        <v>550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ht="15" customHeight="1" x14ac:dyDescent="0.25">
      <c r="B21" s="454" t="s">
        <v>132</v>
      </c>
      <c r="C21" s="454"/>
      <c r="D21" s="454"/>
      <c r="E21" s="454"/>
      <c r="F21" s="454"/>
      <c r="G21" s="454"/>
      <c r="H21" s="192">
        <f>SUM(H15:H20)</f>
        <v>750</v>
      </c>
    </row>
    <row r="22" spans="2:8" ht="16.5" customHeight="1" thickBot="1" x14ac:dyDescent="0.3">
      <c r="B22" s="455" t="s">
        <v>40</v>
      </c>
      <c r="C22" s="456"/>
      <c r="D22" s="456"/>
      <c r="E22" s="456"/>
      <c r="F22" s="456"/>
      <c r="G22" s="457"/>
      <c r="H22" s="193">
        <f>H21</f>
        <v>750</v>
      </c>
    </row>
    <row r="23" spans="2:8" ht="12.75" customHeight="1" x14ac:dyDescent="0.25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194"/>
      <c r="C24" s="194"/>
      <c r="D24" s="195"/>
      <c r="E24" s="195"/>
      <c r="F24" s="195"/>
      <c r="G24" s="195"/>
      <c r="H24" s="195"/>
    </row>
    <row r="25" spans="2:8" ht="12.75" customHeight="1" thickBot="1" x14ac:dyDescent="0.3">
      <c r="B25" s="458" t="s">
        <v>134</v>
      </c>
      <c r="C25" s="459"/>
      <c r="D25" s="460"/>
      <c r="E25" s="460"/>
      <c r="F25" s="460"/>
      <c r="G25" s="460"/>
      <c r="H25" s="461"/>
    </row>
    <row r="26" spans="2:8" ht="30" customHeight="1" x14ac:dyDescent="0.25">
      <c r="B26" s="462"/>
      <c r="C26" s="463"/>
      <c r="D26" s="463"/>
      <c r="E26" s="463"/>
      <c r="F26" s="463"/>
      <c r="G26" s="463"/>
      <c r="H26" s="464"/>
    </row>
    <row r="27" spans="2:8" ht="30" customHeight="1" thickBot="1" x14ac:dyDescent="0.3">
      <c r="B27" s="465"/>
      <c r="C27" s="466"/>
      <c r="D27" s="466"/>
      <c r="E27" s="466"/>
      <c r="F27" s="466"/>
      <c r="G27" s="466"/>
      <c r="H27" s="467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A1C3-9B3D-47B5-9464-BD3DC1C9EC3D}">
  <sheetPr codeName="Hoja82">
    <tabColor rgb="FF92D050"/>
    <pageSetUpPr fitToPage="1"/>
  </sheetPr>
  <dimension ref="A1:M54"/>
  <sheetViews>
    <sheetView zoomScale="80" zoomScaleNormal="80" workbookViewId="0">
      <selection activeCell="E23" sqref="E23:E24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314</v>
      </c>
      <c r="D9" s="446"/>
      <c r="E9" s="446"/>
      <c r="F9" s="446"/>
      <c r="G9" s="447"/>
      <c r="H9" s="431"/>
    </row>
    <row r="10" spans="1:13" s="143" customFormat="1" ht="32.25" customHeight="1" x14ac:dyDescent="0.25">
      <c r="A10" s="428"/>
      <c r="B10" s="207" t="s">
        <v>117</v>
      </c>
      <c r="C10" s="487" t="s">
        <v>315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316</v>
      </c>
      <c r="D15" s="153" t="s">
        <v>215</v>
      </c>
      <c r="E15" s="154"/>
      <c r="F15" s="203">
        <v>1.03</v>
      </c>
      <c r="G15" s="201">
        <f t="shared" ref="G15" si="0">F15*E15</f>
        <v>0</v>
      </c>
      <c r="H15" s="431"/>
    </row>
    <row r="16" spans="1:13" ht="30" x14ac:dyDescent="0.25">
      <c r="A16" s="428"/>
      <c r="B16" s="151"/>
      <c r="C16" s="151" t="s">
        <v>317</v>
      </c>
      <c r="D16" s="37" t="s">
        <v>215</v>
      </c>
      <c r="E16" s="201"/>
      <c r="F16" s="203">
        <v>4.0000000000000001E-3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$G$32</f>
        <v>0</v>
      </c>
      <c r="F22" s="204">
        <v>0.03</v>
      </c>
      <c r="G22" s="154">
        <f t="shared" ref="G22" si="2">F22*E22</f>
        <v>0</v>
      </c>
      <c r="H22" s="431"/>
    </row>
    <row r="23" spans="1:8" x14ac:dyDescent="0.25">
      <c r="A23" s="428"/>
      <c r="B23" s="210"/>
      <c r="C23" s="211" t="s">
        <v>318</v>
      </c>
      <c r="D23" s="210" t="s">
        <v>145</v>
      </c>
      <c r="E23" s="212"/>
      <c r="F23" s="213">
        <v>0.04</v>
      </c>
      <c r="G23" s="201">
        <f>F23*E23</f>
        <v>0</v>
      </c>
      <c r="H23" s="431"/>
    </row>
    <row r="24" spans="1:8" x14ac:dyDescent="0.25">
      <c r="A24" s="428"/>
      <c r="B24" s="210"/>
      <c r="C24" s="211" t="s">
        <v>319</v>
      </c>
      <c r="D24" s="210" t="s">
        <v>150</v>
      </c>
      <c r="E24" s="212"/>
      <c r="F24" s="213">
        <v>0.12</v>
      </c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SUM(G22:G25)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37" t="s">
        <v>170</v>
      </c>
      <c r="D30" s="37" t="s">
        <v>171</v>
      </c>
      <c r="E30" s="38"/>
      <c r="F30" s="153">
        <v>12.5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ROUND(G38+G32+G26+G18,0)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8:F18"/>
    <mergeCell ref="B19:G19"/>
    <mergeCell ref="B20:G20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CDAE-3328-4E93-9B15-9F7BF9A40DAC}">
  <sheetPr codeName="Hoja83">
    <tabColor rgb="FF5B9BD5"/>
    <pageSetUpPr fitToPage="1"/>
  </sheetPr>
  <dimension ref="A1:R950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'6.06'!E8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'6.06'!C9</f>
        <v>M-6.06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'6.06'!C10</f>
        <v>SUMINISTRO Y VACIADO DE CONCRETO DE 21 MPA PARA REFORZAMIENTO DE ZAPATAS EXISTENTES (SOBREZAPATAS) Y PEDESTALES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'6.06'!C11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302</v>
      </c>
      <c r="C15" s="190"/>
      <c r="D15" s="190"/>
      <c r="E15" s="190"/>
      <c r="F15" s="190">
        <v>4.0999999999999996</v>
      </c>
      <c r="G15" s="190">
        <v>1</v>
      </c>
      <c r="H15" s="191">
        <f>F15*G15</f>
        <v>4.0999999999999996</v>
      </c>
    </row>
    <row r="16" spans="1:18" s="188" customFormat="1" ht="27.95" customHeight="1" x14ac:dyDescent="0.25">
      <c r="B16" s="189" t="s">
        <v>313</v>
      </c>
      <c r="C16" s="190"/>
      <c r="D16" s="190"/>
      <c r="E16" s="190"/>
      <c r="F16" s="190">
        <v>3.1</v>
      </c>
      <c r="G16" s="190">
        <v>1</v>
      </c>
      <c r="H16" s="191">
        <f>F16*G16</f>
        <v>3.1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7.1999999999999993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7.1999999999999993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30" customHeight="1" x14ac:dyDescent="0.25">
      <c r="B25" s="462"/>
      <c r="C25" s="463"/>
      <c r="D25" s="463"/>
      <c r="E25" s="463"/>
      <c r="F25" s="463"/>
      <c r="G25" s="463"/>
      <c r="H25" s="464"/>
    </row>
    <row r="26" spans="2:8" ht="30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832C-3EF5-4BDD-8475-930C94060609}">
  <sheetPr codeName="Hoja84">
    <tabColor rgb="FF92D050"/>
    <pageSetUpPr fitToPage="1"/>
  </sheetPr>
  <dimension ref="A1:M54"/>
  <sheetViews>
    <sheetView zoomScale="80" zoomScaleNormal="80" workbookViewId="0">
      <selection activeCell="E30" sqref="E30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320</v>
      </c>
      <c r="D9" s="446"/>
      <c r="E9" s="446"/>
      <c r="F9" s="446"/>
      <c r="G9" s="447"/>
      <c r="H9" s="431"/>
    </row>
    <row r="10" spans="1:13" s="143" customFormat="1" ht="32.25" customHeight="1" x14ac:dyDescent="0.25">
      <c r="A10" s="428"/>
      <c r="B10" s="207" t="s">
        <v>117</v>
      </c>
      <c r="C10" s="487" t="s">
        <v>321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" si="0">F15*E15</f>
        <v>0</v>
      </c>
      <c r="H15" s="431"/>
    </row>
    <row r="16" spans="1:13" x14ac:dyDescent="0.25">
      <c r="A16" s="428"/>
      <c r="B16" s="151"/>
      <c r="C16" s="151"/>
      <c r="D16" s="37"/>
      <c r="E16" s="201"/>
      <c r="F16" s="203"/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$G$32</f>
        <v>0</v>
      </c>
      <c r="F22" s="204">
        <v>0.03</v>
      </c>
      <c r="G22" s="154">
        <f t="shared" ref="G22" si="2">F22*E22</f>
        <v>0</v>
      </c>
      <c r="H22" s="431"/>
    </row>
    <row r="23" spans="1:8" x14ac:dyDescent="0.25">
      <c r="A23" s="428"/>
      <c r="B23" s="210"/>
      <c r="C23" s="211"/>
      <c r="D23" s="210"/>
      <c r="E23" s="212"/>
      <c r="F23" s="213"/>
      <c r="G23" s="201">
        <f>F23*E23</f>
        <v>0</v>
      </c>
      <c r="H23" s="431"/>
    </row>
    <row r="24" spans="1:8" x14ac:dyDescent="0.25">
      <c r="A24" s="428"/>
      <c r="B24" s="210"/>
      <c r="C24" s="211"/>
      <c r="D24" s="210"/>
      <c r="E24" s="212"/>
      <c r="F24" s="213"/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SUM(G22:G25)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37" t="str">
        <f>'1.04'!$C$27</f>
        <v>AYUDANTE OBRA</v>
      </c>
      <c r="D30" s="37" t="str">
        <f>'1.04'!$D$27</f>
        <v>HR</v>
      </c>
      <c r="E30" s="38"/>
      <c r="F30" s="153">
        <v>2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ROUND(G38+G32+G26+G18,0)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8:F18"/>
    <mergeCell ref="B19:G19"/>
    <mergeCell ref="B20:G20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9337B-A6A6-4087-8F86-24A949034BBF}">
  <sheetPr codeName="Hoja85">
    <tabColor rgb="FF5B9BD5"/>
    <pageSetUpPr fitToPage="1"/>
  </sheetPr>
  <dimension ref="A1:R949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'6.10'!E8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'6.10'!C9</f>
        <v>M-6.10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'6.10'!C10</f>
        <v>RELLENO Y COMPACTACIÓN DE MATERIAL SELECCIONADO EN EXCAVACIONES INTERVENIDAS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'6.10'!C11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/>
      <c r="C15" s="190"/>
      <c r="D15" s="190"/>
      <c r="E15" s="190"/>
      <c r="F15" s="190">
        <v>20</v>
      </c>
      <c r="G15" s="190">
        <v>1</v>
      </c>
      <c r="H15" s="191">
        <f>F15*G15</f>
        <v>20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20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20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C2C02-06D9-4480-8D7E-60D7FD97171D}">
  <sheetPr codeName="Hoja86">
    <tabColor rgb="FF92D050"/>
    <pageSetUpPr fitToPage="1"/>
  </sheetPr>
  <dimension ref="A1:M60"/>
  <sheetViews>
    <sheetView zoomScale="80" zoomScaleNormal="80" workbookViewId="0">
      <selection activeCell="E26" sqref="E26:E28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322</v>
      </c>
      <c r="D9" s="446"/>
      <c r="E9" s="446"/>
      <c r="F9" s="446"/>
      <c r="G9" s="447"/>
      <c r="H9" s="431"/>
    </row>
    <row r="10" spans="1:13" s="143" customFormat="1" ht="32.25" customHeight="1" x14ac:dyDescent="0.25">
      <c r="A10" s="428"/>
      <c r="B10" s="207" t="s">
        <v>117</v>
      </c>
      <c r="C10" s="487" t="s">
        <v>323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215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324</v>
      </c>
      <c r="D15" s="153" t="s">
        <v>215</v>
      </c>
      <c r="E15" s="154"/>
      <c r="F15" s="203">
        <v>0.02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325</v>
      </c>
      <c r="D16" s="37" t="s">
        <v>272</v>
      </c>
      <c r="E16" s="201"/>
      <c r="F16" s="203">
        <v>1E-3</v>
      </c>
      <c r="G16" s="201">
        <f>F16*E16</f>
        <v>0</v>
      </c>
      <c r="H16" s="431"/>
    </row>
    <row r="17" spans="1:8" x14ac:dyDescent="0.25">
      <c r="A17" s="428"/>
      <c r="B17" s="151"/>
      <c r="C17" s="151" t="s">
        <v>326</v>
      </c>
      <c r="D17" s="37" t="s">
        <v>272</v>
      </c>
      <c r="E17" s="201"/>
      <c r="F17" s="203">
        <v>6.0000000000000001E-3</v>
      </c>
      <c r="G17" s="201">
        <f>F17*E17</f>
        <v>0</v>
      </c>
      <c r="H17" s="431"/>
    </row>
    <row r="18" spans="1:8" x14ac:dyDescent="0.25">
      <c r="A18" s="428"/>
      <c r="B18" s="151"/>
      <c r="C18" s="151" t="s">
        <v>327</v>
      </c>
      <c r="D18" s="37" t="s">
        <v>272</v>
      </c>
      <c r="E18" s="201"/>
      <c r="F18" s="203">
        <v>8.9999999999999993E-3</v>
      </c>
      <c r="G18" s="201">
        <f>F18*E18</f>
        <v>0</v>
      </c>
      <c r="H18" s="431"/>
    </row>
    <row r="19" spans="1:8" x14ac:dyDescent="0.25">
      <c r="A19" s="428"/>
      <c r="B19" s="151"/>
      <c r="C19" s="151" t="s">
        <v>328</v>
      </c>
      <c r="D19" s="37" t="s">
        <v>215</v>
      </c>
      <c r="E19" s="201"/>
      <c r="F19" s="203">
        <v>1.03</v>
      </c>
      <c r="G19" s="201">
        <f>F19*E19</f>
        <v>0</v>
      </c>
      <c r="H19" s="431"/>
    </row>
    <row r="20" spans="1:8" ht="15.75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</row>
    <row r="21" spans="1:8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</row>
    <row r="22" spans="1:8" ht="15.75" thickBot="1" x14ac:dyDescent="0.3">
      <c r="A22" s="428"/>
      <c r="B22" s="415"/>
      <c r="C22" s="415"/>
      <c r="D22" s="415"/>
      <c r="E22" s="415"/>
      <c r="F22" s="415"/>
      <c r="G22" s="415"/>
      <c r="H22" s="431"/>
    </row>
    <row r="23" spans="1:8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</row>
    <row r="24" spans="1:8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</row>
    <row r="25" spans="1:8" x14ac:dyDescent="0.25">
      <c r="A25" s="428"/>
      <c r="B25" s="196" t="s">
        <v>148</v>
      </c>
      <c r="C25" s="197" t="s">
        <v>454</v>
      </c>
      <c r="D25" s="196" t="s">
        <v>49</v>
      </c>
      <c r="E25" s="198">
        <f>$G$38</f>
        <v>0</v>
      </c>
      <c r="F25" s="204">
        <v>0.03</v>
      </c>
      <c r="G25" s="154">
        <f t="shared" ref="G25" si="2">F25*E25</f>
        <v>0</v>
      </c>
      <c r="H25" s="431"/>
    </row>
    <row r="26" spans="1:8" x14ac:dyDescent="0.25">
      <c r="A26" s="428"/>
      <c r="B26" s="210"/>
      <c r="C26" s="211" t="s">
        <v>329</v>
      </c>
      <c r="D26" s="210" t="s">
        <v>150</v>
      </c>
      <c r="E26" s="212"/>
      <c r="F26" s="213">
        <v>4.0000000000000001E-3</v>
      </c>
      <c r="G26" s="201">
        <f>F26*E26</f>
        <v>0</v>
      </c>
      <c r="H26" s="431"/>
    </row>
    <row r="27" spans="1:8" ht="30" x14ac:dyDescent="0.25">
      <c r="A27" s="428"/>
      <c r="B27" s="210"/>
      <c r="C27" s="211" t="s">
        <v>330</v>
      </c>
      <c r="D27" s="210" t="s">
        <v>331</v>
      </c>
      <c r="E27" s="212"/>
      <c r="F27" s="213">
        <v>2.0000000000000001E-4</v>
      </c>
      <c r="G27" s="201">
        <f>F27*E27</f>
        <v>0</v>
      </c>
      <c r="H27" s="431"/>
    </row>
    <row r="28" spans="1:8" x14ac:dyDescent="0.25">
      <c r="A28" s="428"/>
      <c r="B28" s="210"/>
      <c r="C28" s="211" t="s">
        <v>332</v>
      </c>
      <c r="D28" s="210" t="s">
        <v>331</v>
      </c>
      <c r="E28" s="212"/>
      <c r="F28" s="213">
        <v>2.0000000000000001E-4</v>
      </c>
      <c r="G28" s="201">
        <f>F28*E28</f>
        <v>0</v>
      </c>
      <c r="H28" s="431"/>
    </row>
    <row r="29" spans="1:8" x14ac:dyDescent="0.25">
      <c r="A29" s="428"/>
      <c r="B29" s="210"/>
      <c r="C29" s="211"/>
      <c r="D29" s="210"/>
      <c r="E29" s="212"/>
      <c r="F29" s="213"/>
      <c r="G29" s="201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62"/>
      <c r="G30" s="158">
        <f t="shared" ref="G30" si="3">F30*E30</f>
        <v>0</v>
      </c>
      <c r="H30" s="431"/>
    </row>
    <row r="31" spans="1:8" ht="15.75" thickBot="1" x14ac:dyDescent="0.3">
      <c r="A31" s="428"/>
      <c r="B31" s="407" t="s">
        <v>47</v>
      </c>
      <c r="C31" s="408"/>
      <c r="D31" s="408"/>
      <c r="E31" s="408"/>
      <c r="F31" s="408"/>
      <c r="G31" s="160">
        <f>SUM(G25:G30)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122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37" t="s">
        <v>333</v>
      </c>
      <c r="D35" s="37" t="s">
        <v>156</v>
      </c>
      <c r="E35" s="38"/>
      <c r="F35" s="153">
        <v>0.2</v>
      </c>
      <c r="G35" s="154">
        <f>F35*E35</f>
        <v>0</v>
      </c>
      <c r="H35" s="431"/>
    </row>
    <row r="36" spans="1:8" x14ac:dyDescent="0.25">
      <c r="A36" s="428"/>
      <c r="B36" s="37"/>
      <c r="C36" s="37" t="s">
        <v>334</v>
      </c>
      <c r="D36" s="37" t="s">
        <v>156</v>
      </c>
      <c r="E36" s="38"/>
      <c r="F36" s="37">
        <v>0.01</v>
      </c>
      <c r="G36" s="201">
        <f>F36*E36</f>
        <v>0</v>
      </c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46</v>
      </c>
      <c r="C38" s="408"/>
      <c r="D38" s="408"/>
      <c r="E38" s="408"/>
      <c r="F38" s="408"/>
      <c r="G38" s="160">
        <f>SUM(G35:G37)</f>
        <v>0</v>
      </c>
      <c r="H38" s="431"/>
    </row>
    <row r="39" spans="1:8" ht="15.75" thickBot="1" x14ac:dyDescent="0.3">
      <c r="A39" s="428"/>
      <c r="B39" s="426"/>
      <c r="C39" s="426"/>
      <c r="D39" s="426"/>
      <c r="E39" s="426"/>
      <c r="F39" s="426"/>
      <c r="G39" s="426"/>
      <c r="H39" s="431"/>
    </row>
    <row r="40" spans="1:8" ht="15.75" thickBot="1" x14ac:dyDescent="0.3">
      <c r="A40" s="428"/>
      <c r="B40" s="412" t="s">
        <v>44</v>
      </c>
      <c r="C40" s="413"/>
      <c r="D40" s="413"/>
      <c r="E40" s="413"/>
      <c r="F40" s="413"/>
      <c r="G40" s="414"/>
      <c r="H40" s="431"/>
    </row>
    <row r="41" spans="1:8" ht="15.75" thickBot="1" x14ac:dyDescent="0.3">
      <c r="A41" s="428"/>
      <c r="B41" s="150" t="s">
        <v>6</v>
      </c>
      <c r="C41" s="32" t="s">
        <v>7</v>
      </c>
      <c r="D41" s="33" t="s">
        <v>8</v>
      </c>
      <c r="E41" s="33" t="s">
        <v>9</v>
      </c>
      <c r="F41" s="33" t="s">
        <v>10</v>
      </c>
      <c r="G41" s="34" t="s">
        <v>11</v>
      </c>
      <c r="H41" s="431"/>
    </row>
    <row r="42" spans="1:8" x14ac:dyDescent="0.25">
      <c r="A42" s="428"/>
      <c r="B42" s="153"/>
      <c r="C42" s="152"/>
      <c r="D42" s="153"/>
      <c r="E42" s="154"/>
      <c r="F42" s="205"/>
      <c r="G42" s="154"/>
      <c r="H42" s="431"/>
    </row>
    <row r="43" spans="1:8" ht="15.75" thickBot="1" x14ac:dyDescent="0.3">
      <c r="A43" s="428"/>
      <c r="B43" s="157"/>
      <c r="C43" s="156"/>
      <c r="D43" s="157"/>
      <c r="E43" s="158"/>
      <c r="F43" s="159"/>
      <c r="G43" s="158">
        <f>F43*E43</f>
        <v>0</v>
      </c>
      <c r="H43" s="431"/>
    </row>
    <row r="44" spans="1:8" ht="15.75" thickBot="1" x14ac:dyDescent="0.3">
      <c r="A44" s="428"/>
      <c r="B44" s="407" t="s">
        <v>45</v>
      </c>
      <c r="C44" s="408"/>
      <c r="D44" s="408"/>
      <c r="E44" s="408"/>
      <c r="F44" s="408"/>
      <c r="G44" s="160">
        <f>SUM(G42:G43)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x14ac:dyDescent="0.25">
      <c r="A46" s="428"/>
      <c r="B46" s="416" t="s">
        <v>123</v>
      </c>
      <c r="C46" s="417"/>
      <c r="D46" s="417"/>
      <c r="E46" s="417"/>
      <c r="F46" s="418"/>
      <c r="G46" s="165">
        <f>ROUND(G44+G38+G31+G21,0)</f>
        <v>0</v>
      </c>
      <c r="H46" s="431"/>
    </row>
    <row r="47" spans="1:8" x14ac:dyDescent="0.25">
      <c r="A47" s="428"/>
      <c r="B47" s="419" t="s">
        <v>124</v>
      </c>
      <c r="C47" s="420"/>
      <c r="D47" s="420"/>
      <c r="E47" s="420"/>
      <c r="F47" s="166">
        <v>1</v>
      </c>
      <c r="G47" s="167">
        <f>G46*F47</f>
        <v>0</v>
      </c>
      <c r="H47" s="431"/>
    </row>
    <row r="48" spans="1:8" x14ac:dyDescent="0.25">
      <c r="A48" s="428"/>
      <c r="B48" s="419" t="s">
        <v>36</v>
      </c>
      <c r="C48" s="420"/>
      <c r="D48" s="420"/>
      <c r="E48" s="420"/>
      <c r="F48" s="169">
        <v>0.15609999999999999</v>
      </c>
      <c r="G48" s="167">
        <f>F48*G47</f>
        <v>0</v>
      </c>
      <c r="H48" s="431"/>
    </row>
    <row r="49" spans="1:8" x14ac:dyDescent="0.25">
      <c r="A49" s="428"/>
      <c r="B49" s="419" t="s">
        <v>37</v>
      </c>
      <c r="C49" s="420"/>
      <c r="D49" s="420"/>
      <c r="E49" s="420"/>
      <c r="F49" s="169">
        <v>0</v>
      </c>
      <c r="G49" s="167">
        <f>F49*G47</f>
        <v>0</v>
      </c>
      <c r="H49" s="431"/>
    </row>
    <row r="50" spans="1:8" x14ac:dyDescent="0.25">
      <c r="A50" s="428"/>
      <c r="B50" s="419" t="s">
        <v>38</v>
      </c>
      <c r="C50" s="420"/>
      <c r="D50" s="420"/>
      <c r="E50" s="420"/>
      <c r="F50" s="169">
        <v>0.05</v>
      </c>
      <c r="G50" s="167">
        <f>F50*G47</f>
        <v>0</v>
      </c>
      <c r="H50" s="431"/>
    </row>
    <row r="51" spans="1:8" ht="15.75" thickBot="1" x14ac:dyDescent="0.3">
      <c r="A51" s="428"/>
      <c r="B51" s="421" t="s">
        <v>39</v>
      </c>
      <c r="C51" s="422"/>
      <c r="D51" s="422"/>
      <c r="E51" s="422"/>
      <c r="F51" s="170">
        <v>0.19</v>
      </c>
      <c r="G51" s="171">
        <f>F51*G50</f>
        <v>0</v>
      </c>
      <c r="H51" s="431"/>
    </row>
    <row r="52" spans="1:8" ht="15.75" thickBot="1" x14ac:dyDescent="0.3">
      <c r="A52" s="428"/>
      <c r="B52" s="415"/>
      <c r="C52" s="415"/>
      <c r="D52" s="415"/>
      <c r="E52" s="415"/>
      <c r="F52" s="415"/>
      <c r="G52" s="415"/>
      <c r="H52" s="431"/>
    </row>
    <row r="53" spans="1:8" ht="15.75" thickBot="1" x14ac:dyDescent="0.3">
      <c r="A53" s="428"/>
      <c r="B53" s="423" t="s">
        <v>40</v>
      </c>
      <c r="C53" s="424"/>
      <c r="D53" s="424"/>
      <c r="E53" s="424"/>
      <c r="F53" s="425"/>
      <c r="G53" s="172">
        <f>G51+G50+G49+G48+G47</f>
        <v>0</v>
      </c>
      <c r="H53" s="431"/>
    </row>
    <row r="54" spans="1:8" x14ac:dyDescent="0.25">
      <c r="A54" s="428"/>
      <c r="B54" s="409"/>
      <c r="C54" s="409"/>
      <c r="D54" s="409"/>
      <c r="E54" s="409"/>
      <c r="F54" s="409"/>
      <c r="G54" s="409"/>
      <c r="H54" s="431"/>
    </row>
    <row r="55" spans="1:8" x14ac:dyDescent="0.25">
      <c r="A55" s="428"/>
      <c r="B55" s="410"/>
      <c r="C55" s="410"/>
      <c r="D55" s="410"/>
      <c r="E55" s="410"/>
      <c r="F55" s="410"/>
      <c r="G55" s="410"/>
      <c r="H55" s="431"/>
    </row>
    <row r="56" spans="1:8" ht="15.75" thickBot="1" x14ac:dyDescent="0.3">
      <c r="A56" s="429"/>
      <c r="B56" s="411"/>
      <c r="C56" s="411"/>
      <c r="D56" s="411"/>
      <c r="E56" s="411"/>
      <c r="F56" s="411"/>
      <c r="G56" s="411"/>
      <c r="H56" s="432"/>
    </row>
    <row r="57" spans="1:8" x14ac:dyDescent="0.25">
      <c r="D57" s="126"/>
    </row>
    <row r="58" spans="1:8" x14ac:dyDescent="0.25">
      <c r="C58"/>
      <c r="D58" s="126"/>
    </row>
    <row r="59" spans="1:8" x14ac:dyDescent="0.25">
      <c r="D59" s="126"/>
    </row>
    <row r="60" spans="1:8" x14ac:dyDescent="0.25">
      <c r="D60" s="126"/>
    </row>
  </sheetData>
  <mergeCells count="34">
    <mergeCell ref="A1:A56"/>
    <mergeCell ref="B1:G1"/>
    <mergeCell ref="H1:H56"/>
    <mergeCell ref="B2:F2"/>
    <mergeCell ref="K3:M3"/>
    <mergeCell ref="B4:G4"/>
    <mergeCell ref="B5:G5"/>
    <mergeCell ref="E7:G7"/>
    <mergeCell ref="E8:G8"/>
    <mergeCell ref="C9:G9"/>
    <mergeCell ref="B39:G39"/>
    <mergeCell ref="C10:G10"/>
    <mergeCell ref="C11:G11"/>
    <mergeCell ref="B12:G12"/>
    <mergeCell ref="B13:G13"/>
    <mergeCell ref="B21:F21"/>
    <mergeCell ref="B22:G22"/>
    <mergeCell ref="B23:G23"/>
    <mergeCell ref="B31:F31"/>
    <mergeCell ref="B32:G32"/>
    <mergeCell ref="B33:G33"/>
    <mergeCell ref="B38:F38"/>
    <mergeCell ref="B54:G56"/>
    <mergeCell ref="B40:G40"/>
    <mergeCell ref="B44:F44"/>
    <mergeCell ref="B45:G45"/>
    <mergeCell ref="B46:F46"/>
    <mergeCell ref="B47:E47"/>
    <mergeCell ref="B48:E48"/>
    <mergeCell ref="B49:E49"/>
    <mergeCell ref="B50:E50"/>
    <mergeCell ref="B51:E51"/>
    <mergeCell ref="B52:G52"/>
    <mergeCell ref="B53:F53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26F8-917B-4155-A76E-CA0AD47190D4}">
  <sheetPr codeName="Hoja87">
    <tabColor rgb="FF5B9BD5"/>
    <pageSetUpPr fitToPage="1"/>
  </sheetPr>
  <dimension ref="A1:R949"/>
  <sheetViews>
    <sheetView zoomScale="70" zoomScaleNormal="70" workbookViewId="0">
      <selection activeCell="C16" sqref="C16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'6.11'!E8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'6.11'!C9</f>
        <v>M-6.11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'6.11'!C10</f>
        <v>SUMINISTRO, FABRICACIÓN E INSTALACIÓN DE COLUMNAS EN PERFIL METÁLICO ESTRUCTURAL (IPE, HEB O SIMILAR SEGÚN DISEÑO), INCLUYE CORTE, SOLDADURA, PINTURA ANTICORROSIVA Y TRANSPORTE A OBRA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'6.11'!C11</f>
        <v>KG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KG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335</v>
      </c>
      <c r="C15" s="190"/>
      <c r="D15" s="190"/>
      <c r="E15" s="190"/>
      <c r="F15" s="190">
        <v>3500</v>
      </c>
      <c r="G15" s="190">
        <v>1</v>
      </c>
      <c r="H15" s="191">
        <f>F15*G15</f>
        <v>3500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3500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3500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FB37-21D4-4EC9-839A-717C8C3D775C}">
  <sheetPr codeName="Hoja88">
    <tabColor rgb="FF92D050"/>
    <pageSetUpPr fitToPage="1"/>
  </sheetPr>
  <dimension ref="A1:M60"/>
  <sheetViews>
    <sheetView zoomScale="80" zoomScaleNormal="80" workbookViewId="0">
      <selection activeCell="E26" sqref="E26:E29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433"/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336</v>
      </c>
      <c r="D9" s="446"/>
      <c r="E9" s="446"/>
      <c r="F9" s="446"/>
      <c r="G9" s="447"/>
      <c r="H9" s="431"/>
    </row>
    <row r="10" spans="1:13" s="143" customFormat="1" ht="45.75" customHeight="1" x14ac:dyDescent="0.25">
      <c r="A10" s="428"/>
      <c r="B10" s="207" t="s">
        <v>117</v>
      </c>
      <c r="C10" s="487" t="s">
        <v>337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215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324</v>
      </c>
      <c r="D15" s="153" t="s">
        <v>215</v>
      </c>
      <c r="E15" s="154"/>
      <c r="F15" s="203">
        <v>0.02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325</v>
      </c>
      <c r="D16" s="37" t="s">
        <v>272</v>
      </c>
      <c r="E16" s="201"/>
      <c r="F16" s="203">
        <v>1E-3</v>
      </c>
      <c r="G16" s="201">
        <f>F16*E16</f>
        <v>0</v>
      </c>
      <c r="H16" s="431"/>
    </row>
    <row r="17" spans="1:8" x14ac:dyDescent="0.25">
      <c r="A17" s="428"/>
      <c r="B17" s="151"/>
      <c r="C17" s="151" t="s">
        <v>326</v>
      </c>
      <c r="D17" s="37" t="s">
        <v>272</v>
      </c>
      <c r="E17" s="201"/>
      <c r="F17" s="203">
        <v>6.0000000000000001E-3</v>
      </c>
      <c r="G17" s="201">
        <f>F17*E17</f>
        <v>0</v>
      </c>
      <c r="H17" s="431"/>
    </row>
    <row r="18" spans="1:8" x14ac:dyDescent="0.25">
      <c r="A18" s="428"/>
      <c r="B18" s="151"/>
      <c r="C18" s="151" t="s">
        <v>327</v>
      </c>
      <c r="D18" s="37" t="s">
        <v>272</v>
      </c>
      <c r="E18" s="201"/>
      <c r="F18" s="203">
        <v>8.9999999999999993E-3</v>
      </c>
      <c r="G18" s="201">
        <f>F18*E18</f>
        <v>0</v>
      </c>
      <c r="H18" s="431"/>
    </row>
    <row r="19" spans="1:8" x14ac:dyDescent="0.25">
      <c r="A19" s="428"/>
      <c r="B19" s="151"/>
      <c r="C19" s="151" t="s">
        <v>328</v>
      </c>
      <c r="D19" s="37" t="s">
        <v>215</v>
      </c>
      <c r="E19" s="201"/>
      <c r="F19" s="203">
        <v>1.03</v>
      </c>
      <c r="G19" s="201">
        <f>F19*E19</f>
        <v>0</v>
      </c>
      <c r="H19" s="431"/>
    </row>
    <row r="20" spans="1:8" ht="15.75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</row>
    <row r="21" spans="1:8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</row>
    <row r="22" spans="1:8" ht="15.75" thickBot="1" x14ac:dyDescent="0.3">
      <c r="A22" s="428"/>
      <c r="B22" s="415"/>
      <c r="C22" s="415"/>
      <c r="D22" s="415"/>
      <c r="E22" s="415"/>
      <c r="F22" s="415"/>
      <c r="G22" s="415"/>
      <c r="H22" s="431"/>
    </row>
    <row r="23" spans="1:8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</row>
    <row r="24" spans="1:8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</row>
    <row r="25" spans="1:8" x14ac:dyDescent="0.25">
      <c r="A25" s="428"/>
      <c r="B25" s="196" t="s">
        <v>148</v>
      </c>
      <c r="C25" s="197" t="s">
        <v>454</v>
      </c>
      <c r="D25" s="196" t="s">
        <v>49</v>
      </c>
      <c r="E25" s="198">
        <f>$G$38</f>
        <v>0</v>
      </c>
      <c r="F25" s="204">
        <v>0.03</v>
      </c>
      <c r="G25" s="154">
        <f t="shared" ref="G25" si="2">F25*E25</f>
        <v>0</v>
      </c>
      <c r="H25" s="431"/>
    </row>
    <row r="26" spans="1:8" x14ac:dyDescent="0.25">
      <c r="A26" s="428"/>
      <c r="B26" s="210"/>
      <c r="C26" s="211" t="s">
        <v>329</v>
      </c>
      <c r="D26" s="210" t="s">
        <v>150</v>
      </c>
      <c r="E26" s="212"/>
      <c r="F26" s="213">
        <v>4.0000000000000001E-3</v>
      </c>
      <c r="G26" s="201">
        <f>F26*E26</f>
        <v>0</v>
      </c>
      <c r="H26" s="431"/>
    </row>
    <row r="27" spans="1:8" ht="30" x14ac:dyDescent="0.25">
      <c r="A27" s="428"/>
      <c r="B27" s="210"/>
      <c r="C27" s="211" t="s">
        <v>330</v>
      </c>
      <c r="D27" s="210" t="s">
        <v>331</v>
      </c>
      <c r="E27" s="212"/>
      <c r="F27" s="213">
        <v>2.0000000000000001E-4</v>
      </c>
      <c r="G27" s="201">
        <f>F27*E27</f>
        <v>0</v>
      </c>
      <c r="H27" s="431"/>
    </row>
    <row r="28" spans="1:8" x14ac:dyDescent="0.25">
      <c r="A28" s="428"/>
      <c r="B28" s="210"/>
      <c r="C28" s="211" t="s">
        <v>332</v>
      </c>
      <c r="D28" s="210" t="s">
        <v>331</v>
      </c>
      <c r="E28" s="212"/>
      <c r="F28" s="213">
        <v>2.0000000000000001E-4</v>
      </c>
      <c r="G28" s="201">
        <f>F28*E28</f>
        <v>0</v>
      </c>
      <c r="H28" s="431"/>
    </row>
    <row r="29" spans="1:8" x14ac:dyDescent="0.25">
      <c r="A29" s="428"/>
      <c r="B29" s="210"/>
      <c r="C29" s="211" t="s">
        <v>338</v>
      </c>
      <c r="D29" s="210" t="s">
        <v>150</v>
      </c>
      <c r="E29" s="212"/>
      <c r="F29" s="213">
        <v>0.06</v>
      </c>
      <c r="G29" s="201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62"/>
      <c r="G30" s="158">
        <f t="shared" ref="G30" si="3">F30*E30</f>
        <v>0</v>
      </c>
      <c r="H30" s="431"/>
    </row>
    <row r="31" spans="1:8" ht="15.75" thickBot="1" x14ac:dyDescent="0.3">
      <c r="A31" s="428"/>
      <c r="B31" s="407" t="s">
        <v>47</v>
      </c>
      <c r="C31" s="408"/>
      <c r="D31" s="408"/>
      <c r="E31" s="408"/>
      <c r="F31" s="408"/>
      <c r="G31" s="160">
        <f>SUM(G25:G30)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122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37" t="s">
        <v>333</v>
      </c>
      <c r="D35" s="37" t="s">
        <v>156</v>
      </c>
      <c r="E35" s="38"/>
      <c r="F35" s="153">
        <v>0.2</v>
      </c>
      <c r="G35" s="154">
        <f>F35*E35</f>
        <v>0</v>
      </c>
      <c r="H35" s="431"/>
    </row>
    <row r="36" spans="1:8" x14ac:dyDescent="0.25">
      <c r="A36" s="428"/>
      <c r="B36" s="37"/>
      <c r="C36" s="37" t="s">
        <v>334</v>
      </c>
      <c r="D36" s="37" t="s">
        <v>156</v>
      </c>
      <c r="E36" s="38"/>
      <c r="F36" s="37">
        <v>0.01</v>
      </c>
      <c r="G36" s="201">
        <f>F36*E36</f>
        <v>0</v>
      </c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46</v>
      </c>
      <c r="C38" s="408"/>
      <c r="D38" s="408"/>
      <c r="E38" s="408"/>
      <c r="F38" s="408"/>
      <c r="G38" s="160">
        <f>SUM(G35:G37)</f>
        <v>0</v>
      </c>
      <c r="H38" s="431"/>
    </row>
    <row r="39" spans="1:8" ht="15.75" thickBot="1" x14ac:dyDescent="0.3">
      <c r="A39" s="428"/>
      <c r="B39" s="426"/>
      <c r="C39" s="426"/>
      <c r="D39" s="426"/>
      <c r="E39" s="426"/>
      <c r="F39" s="426"/>
      <c r="G39" s="426"/>
      <c r="H39" s="431"/>
    </row>
    <row r="40" spans="1:8" ht="15.75" thickBot="1" x14ac:dyDescent="0.3">
      <c r="A40" s="428"/>
      <c r="B40" s="412" t="s">
        <v>44</v>
      </c>
      <c r="C40" s="413"/>
      <c r="D40" s="413"/>
      <c r="E40" s="413"/>
      <c r="F40" s="413"/>
      <c r="G40" s="414"/>
      <c r="H40" s="431"/>
    </row>
    <row r="41" spans="1:8" ht="15.75" thickBot="1" x14ac:dyDescent="0.3">
      <c r="A41" s="428"/>
      <c r="B41" s="150" t="s">
        <v>6</v>
      </c>
      <c r="C41" s="32" t="s">
        <v>7</v>
      </c>
      <c r="D41" s="33" t="s">
        <v>8</v>
      </c>
      <c r="E41" s="33" t="s">
        <v>9</v>
      </c>
      <c r="F41" s="33" t="s">
        <v>10</v>
      </c>
      <c r="G41" s="34" t="s">
        <v>11</v>
      </c>
      <c r="H41" s="431"/>
    </row>
    <row r="42" spans="1:8" x14ac:dyDescent="0.25">
      <c r="A42" s="428"/>
      <c r="B42" s="153"/>
      <c r="C42" s="152"/>
      <c r="D42" s="153"/>
      <c r="E42" s="154"/>
      <c r="F42" s="205"/>
      <c r="G42" s="154"/>
      <c r="H42" s="431"/>
    </row>
    <row r="43" spans="1:8" ht="15.75" thickBot="1" x14ac:dyDescent="0.3">
      <c r="A43" s="428"/>
      <c r="B43" s="157"/>
      <c r="C43" s="156"/>
      <c r="D43" s="157"/>
      <c r="E43" s="158"/>
      <c r="F43" s="159"/>
      <c r="G43" s="158">
        <f>F43*E43</f>
        <v>0</v>
      </c>
      <c r="H43" s="431"/>
    </row>
    <row r="44" spans="1:8" ht="15.75" thickBot="1" x14ac:dyDescent="0.3">
      <c r="A44" s="428"/>
      <c r="B44" s="407" t="s">
        <v>45</v>
      </c>
      <c r="C44" s="408"/>
      <c r="D44" s="408"/>
      <c r="E44" s="408"/>
      <c r="F44" s="408"/>
      <c r="G44" s="160">
        <f>SUM(G42:G43)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x14ac:dyDescent="0.25">
      <c r="A46" s="428"/>
      <c r="B46" s="416" t="s">
        <v>123</v>
      </c>
      <c r="C46" s="417"/>
      <c r="D46" s="417"/>
      <c r="E46" s="417"/>
      <c r="F46" s="418"/>
      <c r="G46" s="165">
        <f>ROUND(G44+G38+G31+G21,0)</f>
        <v>0</v>
      </c>
      <c r="H46" s="431"/>
    </row>
    <row r="47" spans="1:8" x14ac:dyDescent="0.25">
      <c r="A47" s="428"/>
      <c r="B47" s="419" t="s">
        <v>124</v>
      </c>
      <c r="C47" s="420"/>
      <c r="D47" s="420"/>
      <c r="E47" s="420"/>
      <c r="F47" s="166">
        <v>1</v>
      </c>
      <c r="G47" s="167">
        <f>G46*F47</f>
        <v>0</v>
      </c>
      <c r="H47" s="431"/>
    </row>
    <row r="48" spans="1:8" x14ac:dyDescent="0.25">
      <c r="A48" s="428"/>
      <c r="B48" s="419" t="s">
        <v>36</v>
      </c>
      <c r="C48" s="420"/>
      <c r="D48" s="420"/>
      <c r="E48" s="420"/>
      <c r="F48" s="169">
        <v>0.15609999999999999</v>
      </c>
      <c r="G48" s="167">
        <f>F48*G47</f>
        <v>0</v>
      </c>
      <c r="H48" s="431"/>
    </row>
    <row r="49" spans="1:8" x14ac:dyDescent="0.25">
      <c r="A49" s="428"/>
      <c r="B49" s="419" t="s">
        <v>37</v>
      </c>
      <c r="C49" s="420"/>
      <c r="D49" s="420"/>
      <c r="E49" s="420"/>
      <c r="F49" s="169">
        <v>0</v>
      </c>
      <c r="G49" s="167">
        <f>F49*G47</f>
        <v>0</v>
      </c>
      <c r="H49" s="431"/>
    </row>
    <row r="50" spans="1:8" x14ac:dyDescent="0.25">
      <c r="A50" s="428"/>
      <c r="B50" s="419" t="s">
        <v>38</v>
      </c>
      <c r="C50" s="420"/>
      <c r="D50" s="420"/>
      <c r="E50" s="420"/>
      <c r="F50" s="169">
        <v>0.05</v>
      </c>
      <c r="G50" s="167">
        <f>F50*G47</f>
        <v>0</v>
      </c>
      <c r="H50" s="431"/>
    </row>
    <row r="51" spans="1:8" ht="15.75" thickBot="1" x14ac:dyDescent="0.3">
      <c r="A51" s="428"/>
      <c r="B51" s="421" t="s">
        <v>39</v>
      </c>
      <c r="C51" s="422"/>
      <c r="D51" s="422"/>
      <c r="E51" s="422"/>
      <c r="F51" s="170">
        <v>0.19</v>
      </c>
      <c r="G51" s="171">
        <f>F51*G50</f>
        <v>0</v>
      </c>
      <c r="H51" s="431"/>
    </row>
    <row r="52" spans="1:8" ht="15.75" thickBot="1" x14ac:dyDescent="0.3">
      <c r="A52" s="428"/>
      <c r="B52" s="415"/>
      <c r="C52" s="415"/>
      <c r="D52" s="415"/>
      <c r="E52" s="415"/>
      <c r="F52" s="415"/>
      <c r="G52" s="415"/>
      <c r="H52" s="431"/>
    </row>
    <row r="53" spans="1:8" ht="15.75" thickBot="1" x14ac:dyDescent="0.3">
      <c r="A53" s="428"/>
      <c r="B53" s="423" t="s">
        <v>40</v>
      </c>
      <c r="C53" s="424"/>
      <c r="D53" s="424"/>
      <c r="E53" s="424"/>
      <c r="F53" s="425"/>
      <c r="G53" s="172">
        <f>G51+G50+G49+G48+G47</f>
        <v>0</v>
      </c>
      <c r="H53" s="431"/>
    </row>
    <row r="54" spans="1:8" x14ac:dyDescent="0.25">
      <c r="A54" s="428"/>
      <c r="B54" s="409"/>
      <c r="C54" s="409"/>
      <c r="D54" s="409"/>
      <c r="E54" s="409"/>
      <c r="F54" s="409"/>
      <c r="G54" s="409"/>
      <c r="H54" s="431"/>
    </row>
    <row r="55" spans="1:8" x14ac:dyDescent="0.25">
      <c r="A55" s="428"/>
      <c r="B55" s="410"/>
      <c r="C55" s="410"/>
      <c r="D55" s="410"/>
      <c r="E55" s="410"/>
      <c r="F55" s="410"/>
      <c r="G55" s="410"/>
      <c r="H55" s="431"/>
    </row>
    <row r="56" spans="1:8" ht="15.75" thickBot="1" x14ac:dyDescent="0.3">
      <c r="A56" s="429"/>
      <c r="B56" s="411"/>
      <c r="C56" s="411"/>
      <c r="D56" s="411"/>
      <c r="E56" s="411"/>
      <c r="F56" s="411"/>
      <c r="G56" s="411"/>
      <c r="H56" s="432"/>
    </row>
    <row r="57" spans="1:8" x14ac:dyDescent="0.25">
      <c r="D57" s="126"/>
    </row>
    <row r="58" spans="1:8" x14ac:dyDescent="0.25">
      <c r="C58"/>
      <c r="D58" s="126"/>
    </row>
    <row r="59" spans="1:8" x14ac:dyDescent="0.25">
      <c r="D59" s="126"/>
    </row>
    <row r="60" spans="1:8" x14ac:dyDescent="0.25">
      <c r="D60" s="126"/>
    </row>
  </sheetData>
  <mergeCells count="34">
    <mergeCell ref="A1:A56"/>
    <mergeCell ref="B1:G1"/>
    <mergeCell ref="H1:H56"/>
    <mergeCell ref="B2:F2"/>
    <mergeCell ref="K3:M3"/>
    <mergeCell ref="B4:G4"/>
    <mergeCell ref="B5:G5"/>
    <mergeCell ref="E7:G7"/>
    <mergeCell ref="E8:G8"/>
    <mergeCell ref="C9:G9"/>
    <mergeCell ref="B39:G39"/>
    <mergeCell ref="C10:G10"/>
    <mergeCell ref="C11:G11"/>
    <mergeCell ref="B12:G12"/>
    <mergeCell ref="B13:G13"/>
    <mergeCell ref="B21:F21"/>
    <mergeCell ref="B22:G22"/>
    <mergeCell ref="B23:G23"/>
    <mergeCell ref="B31:F31"/>
    <mergeCell ref="B32:G32"/>
    <mergeCell ref="B33:G33"/>
    <mergeCell ref="B38:F38"/>
    <mergeCell ref="B54:G56"/>
    <mergeCell ref="B40:G40"/>
    <mergeCell ref="B44:F44"/>
    <mergeCell ref="B45:G45"/>
    <mergeCell ref="B46:F46"/>
    <mergeCell ref="B47:E47"/>
    <mergeCell ref="B48:E48"/>
    <mergeCell ref="B49:E49"/>
    <mergeCell ref="B50:E50"/>
    <mergeCell ref="B51:E51"/>
    <mergeCell ref="B52:G52"/>
    <mergeCell ref="B53:F53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1B43-56CA-41F1-BBC0-AEDA4F65A0D1}">
  <sheetPr codeName="Hoja89">
    <tabColor rgb="FF5B9BD5"/>
    <pageSetUpPr fitToPage="1"/>
  </sheetPr>
  <dimension ref="A1:R950"/>
  <sheetViews>
    <sheetView zoomScale="70" zoomScaleNormal="70" workbookViewId="0">
      <selection activeCell="N7" sqref="N7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19"/>
      <c r="C2" s="320"/>
      <c r="D2" s="320"/>
      <c r="E2" s="320"/>
      <c r="F2" s="320"/>
      <c r="G2" s="320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'6.12'!E8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'6.12'!C9</f>
        <v>M-6.12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'6.12'!C10</f>
        <v>SUMINISTRO, FABRICACIÓN E INSTALACIÓN DE VIGAS, CORREAS METÁLICAS, INCLUYE CORTE, SOLDADURA, CONEXIONES, PLATINAS DE UNIÓN, RIGIDIZADORES Y ELEMENTOS DE EMPALME ENTRE PERFILES METÁLICOS. PINTURA ANTICORROSIVA Y TRANSPORTE A OBRA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'6.12'!C11</f>
        <v>KG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KG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339</v>
      </c>
      <c r="C15" s="190"/>
      <c r="D15" s="190"/>
      <c r="E15" s="190"/>
      <c r="F15" s="190">
        <v>5000</v>
      </c>
      <c r="G15" s="190">
        <v>1</v>
      </c>
      <c r="H15" s="191">
        <f>F15*G15</f>
        <v>5000</v>
      </c>
    </row>
    <row r="16" spans="1:18" s="188" customFormat="1" ht="27.95" customHeight="1" x14ac:dyDescent="0.25">
      <c r="B16" s="189" t="s">
        <v>340</v>
      </c>
      <c r="C16" s="190"/>
      <c r="D16" s="190"/>
      <c r="E16" s="190"/>
      <c r="F16" s="190">
        <v>1100</v>
      </c>
      <c r="G16" s="190">
        <v>1</v>
      </c>
      <c r="H16" s="191">
        <f>F16*G16</f>
        <v>1100</v>
      </c>
    </row>
    <row r="17" spans="2:8" s="188" customFormat="1" ht="92.25" customHeight="1" x14ac:dyDescent="0.25">
      <c r="B17" s="189" t="s">
        <v>341</v>
      </c>
      <c r="C17" s="190"/>
      <c r="D17" s="190"/>
      <c r="E17" s="190"/>
      <c r="F17" s="190">
        <v>900</v>
      </c>
      <c r="G17" s="190">
        <v>1</v>
      </c>
      <c r="H17" s="191">
        <f>F17*G17</f>
        <v>900</v>
      </c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7000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7000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30" customHeight="1" x14ac:dyDescent="0.25">
      <c r="B25" s="462"/>
      <c r="C25" s="463"/>
      <c r="D25" s="463"/>
      <c r="E25" s="463"/>
      <c r="F25" s="463"/>
      <c r="G25" s="463"/>
      <c r="H25" s="464"/>
    </row>
    <row r="26" spans="2:8" ht="30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ACFB-2E66-4EAC-BBD1-9F2C7CC1E98A}">
  <sheetPr codeName="Hoja90">
    <tabColor rgb="FF92D050"/>
    <pageSetUpPr fitToPage="1"/>
  </sheetPr>
  <dimension ref="A1:M6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342</v>
      </c>
      <c r="D9" s="446"/>
      <c r="E9" s="446"/>
      <c r="F9" s="446"/>
      <c r="G9" s="447"/>
      <c r="H9" s="431"/>
    </row>
    <row r="10" spans="1:13" s="143" customFormat="1" ht="32.25" customHeight="1" x14ac:dyDescent="0.25">
      <c r="A10" s="428"/>
      <c r="B10" s="207" t="s">
        <v>117</v>
      </c>
      <c r="C10" s="487" t="s">
        <v>343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344</v>
      </c>
      <c r="D15" s="153" t="s">
        <v>154</v>
      </c>
      <c r="E15" s="154"/>
      <c r="F15" s="203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345</v>
      </c>
      <c r="D16" s="37" t="s">
        <v>145</v>
      </c>
      <c r="E16" s="201"/>
      <c r="F16" s="203">
        <v>4</v>
      </c>
      <c r="G16" s="201">
        <f>F16*E16</f>
        <v>0</v>
      </c>
      <c r="H16" s="431"/>
    </row>
    <row r="17" spans="1:8" x14ac:dyDescent="0.25">
      <c r="A17" s="428"/>
      <c r="B17" s="151"/>
      <c r="C17" s="151" t="s">
        <v>346</v>
      </c>
      <c r="D17" s="37" t="s">
        <v>186</v>
      </c>
      <c r="E17" s="201"/>
      <c r="F17" s="203">
        <v>0.10100000000000001</v>
      </c>
      <c r="G17" s="201">
        <f>F17*E17</f>
        <v>0</v>
      </c>
      <c r="H17" s="431"/>
    </row>
    <row r="18" spans="1:8" ht="30" x14ac:dyDescent="0.25">
      <c r="A18" s="428"/>
      <c r="B18" s="151"/>
      <c r="C18" s="151" t="s">
        <v>347</v>
      </c>
      <c r="D18" s="37" t="s">
        <v>215</v>
      </c>
      <c r="E18" s="201"/>
      <c r="F18" s="203">
        <v>0.06</v>
      </c>
      <c r="G18" s="201">
        <f>F18*E18</f>
        <v>0</v>
      </c>
      <c r="H18" s="431"/>
    </row>
    <row r="19" spans="1:8" x14ac:dyDescent="0.25">
      <c r="A19" s="428"/>
      <c r="B19" s="151"/>
      <c r="C19" s="151" t="s">
        <v>348</v>
      </c>
      <c r="D19" s="37" t="s">
        <v>349</v>
      </c>
      <c r="E19" s="201"/>
      <c r="F19" s="203">
        <v>1.03</v>
      </c>
      <c r="G19" s="201">
        <f t="shared" ref="G19:G20" si="1">F19*E19</f>
        <v>0</v>
      </c>
      <c r="H19" s="431"/>
    </row>
    <row r="20" spans="1:8" x14ac:dyDescent="0.25">
      <c r="A20" s="428"/>
      <c r="B20" s="151"/>
      <c r="C20" s="151" t="s">
        <v>350</v>
      </c>
      <c r="D20" s="37" t="s">
        <v>351</v>
      </c>
      <c r="E20" s="201"/>
      <c r="F20" s="203">
        <v>3.2000000000000001E-2</v>
      </c>
      <c r="G20" s="201">
        <f t="shared" si="1"/>
        <v>0</v>
      </c>
      <c r="H20" s="431"/>
    </row>
    <row r="21" spans="1:8" x14ac:dyDescent="0.25">
      <c r="A21" s="428"/>
      <c r="B21" s="151"/>
      <c r="C21" s="151" t="s">
        <v>352</v>
      </c>
      <c r="D21" s="37" t="s">
        <v>331</v>
      </c>
      <c r="E21" s="201"/>
      <c r="F21" s="203">
        <v>6</v>
      </c>
      <c r="G21" s="201">
        <f>F21*E21</f>
        <v>0</v>
      </c>
      <c r="H21" s="431"/>
    </row>
    <row r="22" spans="1:8" ht="15.75" thickBot="1" x14ac:dyDescent="0.3">
      <c r="A22" s="428"/>
      <c r="B22" s="151"/>
      <c r="C22" s="156"/>
      <c r="D22" s="157"/>
      <c r="E22" s="158"/>
      <c r="F22" s="159"/>
      <c r="G22" s="158">
        <f t="shared" ref="G22" si="2">F22*E22</f>
        <v>0</v>
      </c>
      <c r="H22" s="431"/>
    </row>
    <row r="23" spans="1:8" ht="15.75" thickBot="1" x14ac:dyDescent="0.3">
      <c r="A23" s="428"/>
      <c r="B23" s="407" t="s">
        <v>50</v>
      </c>
      <c r="C23" s="408"/>
      <c r="D23" s="408"/>
      <c r="E23" s="408"/>
      <c r="F23" s="408"/>
      <c r="G23" s="160">
        <f>SUM(G15:G22)</f>
        <v>0</v>
      </c>
      <c r="H23" s="431"/>
    </row>
    <row r="24" spans="1:8" ht="15.75" thickBot="1" x14ac:dyDescent="0.3">
      <c r="A24" s="428"/>
      <c r="B24" s="415"/>
      <c r="C24" s="415"/>
      <c r="D24" s="415"/>
      <c r="E24" s="415"/>
      <c r="F24" s="415"/>
      <c r="G24" s="415"/>
      <c r="H24" s="431"/>
    </row>
    <row r="25" spans="1:8" ht="15.75" thickBot="1" x14ac:dyDescent="0.3">
      <c r="A25" s="428"/>
      <c r="B25" s="412" t="s">
        <v>42</v>
      </c>
      <c r="C25" s="413"/>
      <c r="D25" s="413"/>
      <c r="E25" s="413"/>
      <c r="F25" s="413"/>
      <c r="G25" s="414"/>
      <c r="H25" s="431"/>
    </row>
    <row r="26" spans="1:8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8" x14ac:dyDescent="0.25">
      <c r="A27" s="428"/>
      <c r="B27" s="196" t="s">
        <v>148</v>
      </c>
      <c r="C27" s="197" t="s">
        <v>454</v>
      </c>
      <c r="D27" s="196" t="s">
        <v>49</v>
      </c>
      <c r="E27" s="198">
        <f>$G$40</f>
        <v>0</v>
      </c>
      <c r="F27" s="204">
        <v>0.03</v>
      </c>
      <c r="G27" s="154">
        <f t="shared" ref="G27" si="3">F27*E27</f>
        <v>0</v>
      </c>
      <c r="H27" s="431"/>
    </row>
    <row r="28" spans="1:8" x14ac:dyDescent="0.25">
      <c r="A28" s="428"/>
      <c r="B28" s="210"/>
      <c r="C28" s="211" t="s">
        <v>353</v>
      </c>
      <c r="D28" s="210" t="s">
        <v>150</v>
      </c>
      <c r="E28" s="212"/>
      <c r="F28" s="219">
        <v>4</v>
      </c>
      <c r="G28" s="201">
        <f>F28*E28</f>
        <v>0</v>
      </c>
      <c r="H28" s="431"/>
    </row>
    <row r="29" spans="1:8" x14ac:dyDescent="0.25">
      <c r="A29" s="428"/>
      <c r="B29" s="210"/>
      <c r="C29" s="211" t="s">
        <v>354</v>
      </c>
      <c r="D29" s="210" t="s">
        <v>150</v>
      </c>
      <c r="E29" s="212"/>
      <c r="F29" s="219">
        <v>1.33</v>
      </c>
      <c r="G29" s="201">
        <f>F29*E29</f>
        <v>0</v>
      </c>
      <c r="H29" s="431"/>
    </row>
    <row r="30" spans="1:8" x14ac:dyDescent="0.25">
      <c r="A30" s="428"/>
      <c r="B30" s="210"/>
      <c r="C30" s="211" t="s">
        <v>355</v>
      </c>
      <c r="D30" s="210" t="s">
        <v>150</v>
      </c>
      <c r="E30" s="212"/>
      <c r="F30" s="219">
        <v>6.25E-2</v>
      </c>
      <c r="G30" s="201">
        <f>F30*E30</f>
        <v>0</v>
      </c>
      <c r="H30" s="431"/>
    </row>
    <row r="31" spans="1:8" x14ac:dyDescent="0.25">
      <c r="A31" s="428"/>
      <c r="B31" s="210"/>
      <c r="C31" s="211" t="s">
        <v>356</v>
      </c>
      <c r="D31" s="210" t="s">
        <v>186</v>
      </c>
      <c r="E31" s="212"/>
      <c r="F31" s="219">
        <v>0.15</v>
      </c>
      <c r="G31" s="201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62"/>
      <c r="G32" s="158">
        <f t="shared" ref="G32" si="4">F32*E32</f>
        <v>0</v>
      </c>
      <c r="H32" s="431"/>
    </row>
    <row r="33" spans="1:8" ht="15.75" thickBot="1" x14ac:dyDescent="0.3">
      <c r="A33" s="428"/>
      <c r="B33" s="407" t="s">
        <v>47</v>
      </c>
      <c r="C33" s="408"/>
      <c r="D33" s="408"/>
      <c r="E33" s="408"/>
      <c r="F33" s="408"/>
      <c r="G33" s="160">
        <f>SUM(G27:G32)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122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ht="30" x14ac:dyDescent="0.25">
      <c r="A37" s="428"/>
      <c r="B37" s="153" t="s">
        <v>278</v>
      </c>
      <c r="C37" s="151" t="s">
        <v>456</v>
      </c>
      <c r="D37" s="37" t="s">
        <v>171</v>
      </c>
      <c r="E37" s="38"/>
      <c r="F37" s="153">
        <v>1.5</v>
      </c>
      <c r="G37" s="154">
        <f>F37*E37</f>
        <v>0</v>
      </c>
      <c r="H37" s="431"/>
    </row>
    <row r="38" spans="1:8" x14ac:dyDescent="0.25">
      <c r="A38" s="428"/>
      <c r="B38" s="37"/>
      <c r="C38" s="37"/>
      <c r="D38" s="37"/>
      <c r="E38" s="38"/>
      <c r="F38" s="37"/>
      <c r="G38" s="201">
        <f>F38*E38</f>
        <v>0</v>
      </c>
      <c r="H38" s="431"/>
    </row>
    <row r="39" spans="1:8" ht="15.75" thickBot="1" x14ac:dyDescent="0.3">
      <c r="A39" s="428"/>
      <c r="B39" s="157"/>
      <c r="C39" s="156"/>
      <c r="D39" s="157"/>
      <c r="E39" s="158"/>
      <c r="F39" s="159"/>
      <c r="G39" s="158">
        <f>F39*E39</f>
        <v>0</v>
      </c>
      <c r="H39" s="431"/>
    </row>
    <row r="40" spans="1:8" ht="15.75" thickBot="1" x14ac:dyDescent="0.3">
      <c r="A40" s="428"/>
      <c r="B40" s="407" t="s">
        <v>46</v>
      </c>
      <c r="C40" s="408"/>
      <c r="D40" s="408"/>
      <c r="E40" s="408"/>
      <c r="F40" s="408"/>
      <c r="G40" s="160">
        <f>SUM(G37:G39)</f>
        <v>0</v>
      </c>
      <c r="H40" s="431"/>
    </row>
    <row r="41" spans="1:8" ht="15.75" thickBot="1" x14ac:dyDescent="0.3">
      <c r="A41" s="428"/>
      <c r="B41" s="426"/>
      <c r="C41" s="426"/>
      <c r="D41" s="426"/>
      <c r="E41" s="426"/>
      <c r="F41" s="426"/>
      <c r="G41" s="426"/>
      <c r="H41" s="431"/>
    </row>
    <row r="42" spans="1:8" ht="15.75" thickBot="1" x14ac:dyDescent="0.3">
      <c r="A42" s="428"/>
      <c r="B42" s="412" t="s">
        <v>44</v>
      </c>
      <c r="C42" s="413"/>
      <c r="D42" s="413"/>
      <c r="E42" s="413"/>
      <c r="F42" s="413"/>
      <c r="G42" s="414"/>
      <c r="H42" s="431"/>
    </row>
    <row r="43" spans="1:8" ht="15.75" thickBot="1" x14ac:dyDescent="0.3">
      <c r="A43" s="428"/>
      <c r="B43" s="150" t="s">
        <v>6</v>
      </c>
      <c r="C43" s="32" t="s">
        <v>7</v>
      </c>
      <c r="D43" s="33" t="s">
        <v>8</v>
      </c>
      <c r="E43" s="33" t="s">
        <v>9</v>
      </c>
      <c r="F43" s="33" t="s">
        <v>10</v>
      </c>
      <c r="G43" s="34" t="s">
        <v>11</v>
      </c>
      <c r="H43" s="431"/>
    </row>
    <row r="44" spans="1:8" x14ac:dyDescent="0.25">
      <c r="A44" s="428"/>
      <c r="B44" s="153"/>
      <c r="C44" s="152"/>
      <c r="D44" s="153"/>
      <c r="E44" s="154"/>
      <c r="F44" s="205"/>
      <c r="G44" s="154"/>
      <c r="H44" s="431"/>
    </row>
    <row r="45" spans="1:8" ht="15.75" thickBot="1" x14ac:dyDescent="0.3">
      <c r="A45" s="428"/>
      <c r="B45" s="157"/>
      <c r="C45" s="156"/>
      <c r="D45" s="157"/>
      <c r="E45" s="158"/>
      <c r="F45" s="159"/>
      <c r="G45" s="158">
        <f>F45*E45</f>
        <v>0</v>
      </c>
      <c r="H45" s="431"/>
    </row>
    <row r="46" spans="1:8" ht="15.75" thickBot="1" x14ac:dyDescent="0.3">
      <c r="A46" s="428"/>
      <c r="B46" s="407" t="s">
        <v>45</v>
      </c>
      <c r="C46" s="408"/>
      <c r="D46" s="408"/>
      <c r="E46" s="408"/>
      <c r="F46" s="408"/>
      <c r="G46" s="160">
        <f>SUM(G44:G45)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x14ac:dyDescent="0.25">
      <c r="A48" s="428"/>
      <c r="B48" s="416" t="s">
        <v>123</v>
      </c>
      <c r="C48" s="417"/>
      <c r="D48" s="417"/>
      <c r="E48" s="417"/>
      <c r="F48" s="418"/>
      <c r="G48" s="165">
        <f>ROUND(G46+G40+G33+G23,0)</f>
        <v>0</v>
      </c>
      <c r="H48" s="431"/>
    </row>
    <row r="49" spans="1:8" x14ac:dyDescent="0.25">
      <c r="A49" s="428"/>
      <c r="B49" s="419" t="s">
        <v>124</v>
      </c>
      <c r="C49" s="420"/>
      <c r="D49" s="420"/>
      <c r="E49" s="420"/>
      <c r="F49" s="166">
        <v>1</v>
      </c>
      <c r="G49" s="167">
        <f>G48*F49</f>
        <v>0</v>
      </c>
      <c r="H49" s="431"/>
    </row>
    <row r="50" spans="1:8" x14ac:dyDescent="0.25">
      <c r="A50" s="428"/>
      <c r="B50" s="419" t="s">
        <v>36</v>
      </c>
      <c r="C50" s="420"/>
      <c r="D50" s="420"/>
      <c r="E50" s="420"/>
      <c r="F50" s="169">
        <v>0.15609999999999999</v>
      </c>
      <c r="G50" s="167">
        <f>F50*G49</f>
        <v>0</v>
      </c>
      <c r="H50" s="431"/>
    </row>
    <row r="51" spans="1:8" x14ac:dyDescent="0.25">
      <c r="A51" s="428"/>
      <c r="B51" s="419" t="s">
        <v>37</v>
      </c>
      <c r="C51" s="420"/>
      <c r="D51" s="420"/>
      <c r="E51" s="420"/>
      <c r="F51" s="169">
        <v>0</v>
      </c>
      <c r="G51" s="167">
        <f>F51*G49</f>
        <v>0</v>
      </c>
      <c r="H51" s="431"/>
    </row>
    <row r="52" spans="1:8" x14ac:dyDescent="0.25">
      <c r="A52" s="428"/>
      <c r="B52" s="419" t="s">
        <v>38</v>
      </c>
      <c r="C52" s="420"/>
      <c r="D52" s="420"/>
      <c r="E52" s="420"/>
      <c r="F52" s="169">
        <v>0.05</v>
      </c>
      <c r="G52" s="167">
        <f>F52*G49</f>
        <v>0</v>
      </c>
      <c r="H52" s="431"/>
    </row>
    <row r="53" spans="1:8" ht="15.75" thickBot="1" x14ac:dyDescent="0.3">
      <c r="A53" s="428"/>
      <c r="B53" s="421" t="s">
        <v>39</v>
      </c>
      <c r="C53" s="422"/>
      <c r="D53" s="422"/>
      <c r="E53" s="422"/>
      <c r="F53" s="170">
        <v>0.19</v>
      </c>
      <c r="G53" s="171">
        <f>F53*G52</f>
        <v>0</v>
      </c>
      <c r="H53" s="431"/>
    </row>
    <row r="54" spans="1:8" ht="15.75" thickBot="1" x14ac:dyDescent="0.3">
      <c r="A54" s="428"/>
      <c r="B54" s="415"/>
      <c r="C54" s="415"/>
      <c r="D54" s="415"/>
      <c r="E54" s="415"/>
      <c r="F54" s="415"/>
      <c r="G54" s="415"/>
      <c r="H54" s="431"/>
    </row>
    <row r="55" spans="1:8" ht="15.75" thickBot="1" x14ac:dyDescent="0.3">
      <c r="A55" s="428"/>
      <c r="B55" s="423" t="s">
        <v>40</v>
      </c>
      <c r="C55" s="424"/>
      <c r="D55" s="424"/>
      <c r="E55" s="424"/>
      <c r="F55" s="425"/>
      <c r="G55" s="172">
        <f>G53+G52+G51+G50+G49</f>
        <v>0</v>
      </c>
      <c r="H55" s="431"/>
    </row>
    <row r="56" spans="1:8" x14ac:dyDescent="0.25">
      <c r="A56" s="428"/>
      <c r="B56" s="409"/>
      <c r="C56" s="409"/>
      <c r="D56" s="409"/>
      <c r="E56" s="409"/>
      <c r="F56" s="409"/>
      <c r="G56" s="409"/>
      <c r="H56" s="431"/>
    </row>
    <row r="57" spans="1:8" x14ac:dyDescent="0.25">
      <c r="A57" s="428"/>
      <c r="B57" s="410"/>
      <c r="C57" s="410"/>
      <c r="D57" s="410"/>
      <c r="E57" s="410"/>
      <c r="F57" s="410"/>
      <c r="G57" s="410"/>
      <c r="H57" s="431"/>
    </row>
    <row r="58" spans="1:8" ht="15.75" thickBot="1" x14ac:dyDescent="0.3">
      <c r="A58" s="429"/>
      <c r="B58" s="411"/>
      <c r="C58" s="411"/>
      <c r="D58" s="411"/>
      <c r="E58" s="411"/>
      <c r="F58" s="411"/>
      <c r="G58" s="411"/>
      <c r="H58" s="432"/>
    </row>
    <row r="59" spans="1:8" x14ac:dyDescent="0.25">
      <c r="D59" s="126"/>
    </row>
    <row r="60" spans="1:8" x14ac:dyDescent="0.25">
      <c r="C60"/>
      <c r="D60" s="126"/>
    </row>
    <row r="61" spans="1:8" x14ac:dyDescent="0.25">
      <c r="D61" s="126"/>
    </row>
    <row r="62" spans="1:8" x14ac:dyDescent="0.25">
      <c r="D62" s="126"/>
    </row>
  </sheetData>
  <mergeCells count="34">
    <mergeCell ref="A1:A58"/>
    <mergeCell ref="B1:G1"/>
    <mergeCell ref="H1:H58"/>
    <mergeCell ref="C2:E2"/>
    <mergeCell ref="K3:M3"/>
    <mergeCell ref="B4:G4"/>
    <mergeCell ref="B5:G5"/>
    <mergeCell ref="E7:G7"/>
    <mergeCell ref="E8:G8"/>
    <mergeCell ref="C9:G9"/>
    <mergeCell ref="B41:G41"/>
    <mergeCell ref="C10:G10"/>
    <mergeCell ref="C11:G11"/>
    <mergeCell ref="B12:G12"/>
    <mergeCell ref="B13:G13"/>
    <mergeCell ref="B23:F23"/>
    <mergeCell ref="B24:G24"/>
    <mergeCell ref="B25:G25"/>
    <mergeCell ref="B33:F33"/>
    <mergeCell ref="B34:G34"/>
    <mergeCell ref="B35:G35"/>
    <mergeCell ref="B40:F40"/>
    <mergeCell ref="B56:G58"/>
    <mergeCell ref="B42:G42"/>
    <mergeCell ref="B46:F46"/>
    <mergeCell ref="B47:G47"/>
    <mergeCell ref="B48:F48"/>
    <mergeCell ref="B49:E49"/>
    <mergeCell ref="B50:E50"/>
    <mergeCell ref="B51:E51"/>
    <mergeCell ref="B52:E52"/>
    <mergeCell ref="B53:E53"/>
    <mergeCell ref="B54:G54"/>
    <mergeCell ref="B55:F5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3B88-1822-4ED1-929B-827810E62D33}">
  <sheetPr codeName="Hoja91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'6.13'!E8</f>
        <v>6. CIMENTACIÓN, ESTRUCTURA MÉTALICA Y ENTREPISO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'6.13'!C9</f>
        <v>M-6.13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'6.13'!C10</f>
        <v>SUMINISTRO E INSTALACIÓN DE STEEL DECK (LÁMINA COLABORANTE) + MALLA ELECTROSOLDADA SEGÚN DISEÑO ESTRUCTURAL, SUMINISTRO Y VACIADO DE CONCRETO DE 21 MPA PARA LOSA NUEVA, INCLUYE VIBRADO Y CURADO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'6.13'!C11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242</v>
      </c>
      <c r="C15" s="190"/>
      <c r="D15" s="190"/>
      <c r="E15" s="190"/>
      <c r="F15" s="190">
        <v>110</v>
      </c>
      <c r="G15" s="190">
        <v>1</v>
      </c>
      <c r="H15" s="191">
        <f>F15*G15</f>
        <v>110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110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110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" customHeight="1" x14ac:dyDescent="0.25">
      <c r="B23" s="462"/>
      <c r="C23" s="463"/>
      <c r="D23" s="463"/>
      <c r="E23" s="463"/>
      <c r="F23" s="463"/>
      <c r="G23" s="463"/>
      <c r="H23" s="464"/>
    </row>
    <row r="24" spans="2:8" ht="30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4C2D-7AD1-425E-8A42-40B7296A4EF1}">
  <sheetPr codeName="Hoja92">
    <tabColor rgb="FF92D050"/>
    <pageSetUpPr fitToPage="1"/>
  </sheetPr>
  <dimension ref="A1:M5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357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358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UPPER("Loseta de caucho")</f>
        <v>LOSETA DE CAUCHO</v>
      </c>
      <c r="D15" s="153" t="s">
        <v>154</v>
      </c>
      <c r="E15" s="154"/>
      <c r="F15" s="203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tr">
        <f>UPPER("Adhesivo - Pegante acrílico para caucho")</f>
        <v>ADHESIVO - PEGANTE ACRÍLICO PARA CAUCHO</v>
      </c>
      <c r="D16" s="37" t="s">
        <v>215</v>
      </c>
      <c r="E16" s="201"/>
      <c r="F16" s="203">
        <v>0.25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tr">
        <f>'1.05'!$C$32</f>
        <v>CUADRILLA DE CONSTRUCCIÓN TIPO 1 (1 OFICIAL + 1 AYUDANTE)</v>
      </c>
      <c r="D28" s="37" t="str">
        <f>'1.05'!$D$32</f>
        <v>HC</v>
      </c>
      <c r="E28" s="38"/>
      <c r="F28" s="153">
        <v>0.6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C897-7336-4569-9E71-261403A63B48}">
  <sheetPr codeName="Hoja93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'7.01'!E8</f>
        <v>7. ACABADO DE PISOS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'7.01'!C9</f>
        <v>M-7.01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'7.01'!C10</f>
        <v>SUMINISTRO E INSTALACION PISO NEOPRENO 61X61 NEGRO AREA GIMNASIO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'7.01'!C11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359</v>
      </c>
      <c r="C15" s="190"/>
      <c r="D15" s="190"/>
      <c r="E15" s="190"/>
      <c r="F15" s="190">
        <v>107</v>
      </c>
      <c r="G15" s="190">
        <v>1</v>
      </c>
      <c r="H15" s="191">
        <f>F15*G15</f>
        <v>107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107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107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" customHeight="1" x14ac:dyDescent="0.25">
      <c r="B23" s="462"/>
      <c r="C23" s="463"/>
      <c r="D23" s="463"/>
      <c r="E23" s="463"/>
      <c r="F23" s="463"/>
      <c r="G23" s="463"/>
      <c r="H23" s="464"/>
    </row>
    <row r="24" spans="2:8" ht="30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B0D-2E8A-4837-977F-424B78E6F986}">
  <sheetPr codeName="Hoja94">
    <tabColor rgb="FF92D050"/>
    <pageSetUpPr fitToPage="1"/>
  </sheetPr>
  <dimension ref="A1:M5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360</v>
      </c>
      <c r="D9" s="446"/>
      <c r="E9" s="446"/>
      <c r="F9" s="446"/>
      <c r="G9" s="447"/>
      <c r="H9" s="431"/>
    </row>
    <row r="10" spans="1:13" s="143" customFormat="1" ht="36" customHeight="1" x14ac:dyDescent="0.25">
      <c r="A10" s="428"/>
      <c r="B10" s="207" t="s">
        <v>117</v>
      </c>
      <c r="C10" s="487" t="s">
        <v>361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ht="30" x14ac:dyDescent="0.25">
      <c r="A15" s="428"/>
      <c r="B15" s="151"/>
      <c r="C15" s="152" t="str">
        <f>UPPER("Piso Laminado Water Resist 8 mm Munste Caja 1.97 m2 Holztek")</f>
        <v>PISO LAMINADO WATER RESIST 8 MM MUNSTE CAJA 1.97 M2 HOLZTEK</v>
      </c>
      <c r="D15" s="153" t="s">
        <v>154</v>
      </c>
      <c r="E15" s="154"/>
      <c r="F15" s="203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tr">
        <f>UPPER("Espuma Niveladora Polietileno 2mm")</f>
        <v>ESPUMA NIVELADORA POLIETILENO 2MM</v>
      </c>
      <c r="D16" s="37" t="s">
        <v>215</v>
      </c>
      <c r="E16" s="201"/>
      <c r="F16" s="203">
        <v>0.25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tr">
        <f>'1.05'!$C$32</f>
        <v>CUADRILLA DE CONSTRUCCIÓN TIPO 1 (1 OFICIAL + 1 AYUDANTE)</v>
      </c>
      <c r="D28" s="37" t="str">
        <f>'1.05'!$D$32</f>
        <v>HC</v>
      </c>
      <c r="E28" s="38">
        <f>'1.05'!$E$32</f>
        <v>0</v>
      </c>
      <c r="F28" s="153">
        <v>0.6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8C8CD-8447-4E00-8E6F-DC0FE1FDE574}">
  <sheetPr codeName="Hoja95">
    <tabColor rgb="FF5B9BD5"/>
    <pageSetUpPr fitToPage="1"/>
  </sheetPr>
  <dimension ref="A1:R948"/>
  <sheetViews>
    <sheetView zoomScale="70" zoomScaleNormal="70" workbookViewId="0">
      <selection activeCell="L7" sqref="L7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'7.02'!E8</f>
        <v>7. ACABADO DE PISOS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'7.02'!C9</f>
        <v>M-7.02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'7.02'!C10</f>
        <v>SUMINISTRO E INSTALACION PISO LAMINADO WATER RESIST 8 MM BREMEN CAJA 1.97 M2 HOLZTEK ZONA RECREACION ACTIVA PISO 1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'7.02'!C11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362</v>
      </c>
      <c r="C15" s="190"/>
      <c r="D15" s="190"/>
      <c r="E15" s="190"/>
      <c r="F15" s="190">
        <v>112</v>
      </c>
      <c r="G15" s="190">
        <v>1</v>
      </c>
      <c r="H15" s="191">
        <f>F15*G15</f>
        <v>112</v>
      </c>
    </row>
    <row r="16" spans="1:18" s="188" customFormat="1" ht="27.95" customHeight="1" x14ac:dyDescent="0.25">
      <c r="B16" s="189" t="s">
        <v>363</v>
      </c>
      <c r="C16" s="190"/>
      <c r="D16" s="190"/>
      <c r="E16" s="190"/>
      <c r="F16" s="190">
        <v>143.07</v>
      </c>
      <c r="G16" s="190">
        <v>1</v>
      </c>
      <c r="H16" s="191">
        <f>F16*G16</f>
        <v>143.07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SUM(H16:H17)</f>
        <v>143.07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143.07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" customHeight="1" x14ac:dyDescent="0.25">
      <c r="B23" s="462"/>
      <c r="C23" s="463"/>
      <c r="D23" s="463"/>
      <c r="E23" s="463"/>
      <c r="F23" s="463"/>
      <c r="G23" s="463"/>
      <c r="H23" s="464"/>
    </row>
    <row r="24" spans="2:8" ht="30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3256-D389-4E0C-BCB2-79E5D205BCB4}">
  <sheetPr codeName="Hoja96">
    <tabColor rgb="FF92D050"/>
    <pageSetUpPr fitToPage="1"/>
  </sheetPr>
  <dimension ref="A1:M5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364</v>
      </c>
      <c r="D9" s="446"/>
      <c r="E9" s="446"/>
      <c r="F9" s="446"/>
      <c r="G9" s="447"/>
      <c r="H9" s="431"/>
    </row>
    <row r="10" spans="1:13" s="143" customFormat="1" ht="47.25" customHeight="1" x14ac:dyDescent="0.25">
      <c r="A10" s="428"/>
      <c r="B10" s="207" t="s">
        <v>117</v>
      </c>
      <c r="C10" s="487" t="s">
        <v>365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ht="30" x14ac:dyDescent="0.25">
      <c r="A15" s="428"/>
      <c r="B15" s="151"/>
      <c r="C15" s="152" t="str">
        <f>UPPER("Recubrimiento Acrílico	Pintura para Canchas y Pisos Pintuco (Base Accent)")</f>
        <v>RECUBRIMIENTO ACRÍLICO	PINTURA PARA CANCHAS Y PISOS PINTUCO (BASE ACCENT)</v>
      </c>
      <c r="D15" s="153" t="s">
        <v>167</v>
      </c>
      <c r="E15" s="154"/>
      <c r="F15" s="203">
        <v>7.1400000000000005E-2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/>
      <c r="D16" s="37"/>
      <c r="E16" s="201"/>
      <c r="F16" s="203"/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">
        <v>366</v>
      </c>
      <c r="D28" s="37" t="s">
        <v>171</v>
      </c>
      <c r="E28" s="38"/>
      <c r="F28" s="153">
        <v>0.6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2FAF3-3046-456C-97B1-9F9E7A21066E}">
  <sheetPr codeName="Hoja97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'7.03'!E8</f>
        <v>7. ACABADO DE PISOS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'7.03'!C9</f>
        <v>M-7.03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'7.03'!C10</f>
        <v>RECUBRIMIENTO ACRÍLICO DEPORTIVO ANTIDESLIZANTE PARA CANCHA MÚLTIPLE, BASE AGUA, CON AGREGADO MINERAL/CUARZO DE GRANULOMETRÍA CONTROLADA, MARCA PINTUCO PARA CANCHAS O SIMILAR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'7.03'!C11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367</v>
      </c>
      <c r="C15" s="190"/>
      <c r="D15" s="190"/>
      <c r="E15" s="190"/>
      <c r="F15" s="190">
        <v>630</v>
      </c>
      <c r="G15" s="190">
        <v>1</v>
      </c>
      <c r="H15" s="191">
        <f>F15*G15</f>
        <v>630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630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630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9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2FA3-F41D-4DE4-B354-F8A249D8AF2E}">
  <sheetPr codeName="Hoja98">
    <tabColor rgb="FF92D050"/>
    <pageSetUpPr fitToPage="1"/>
  </sheetPr>
  <dimension ref="A1:M5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5"/>
      <c r="M3" s="435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368</v>
      </c>
      <c r="D9" s="446"/>
      <c r="E9" s="446"/>
      <c r="F9" s="446"/>
      <c r="G9" s="447"/>
      <c r="H9" s="431"/>
    </row>
    <row r="10" spans="1:13" s="143" customFormat="1" ht="27" customHeight="1" x14ac:dyDescent="0.25">
      <c r="A10" s="428"/>
      <c r="B10" s="207" t="s">
        <v>117</v>
      </c>
      <c r="C10" s="487" t="s">
        <v>369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UPPER("Vinilo Tipo 1 Premium Lavable")</f>
        <v>VINILO TIPO 1 PREMIUM LAVABLE</v>
      </c>
      <c r="D15" s="153" t="s">
        <v>167</v>
      </c>
      <c r="E15" s="154"/>
      <c r="F15" s="203">
        <v>0.105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/>
      <c r="D16" s="37"/>
      <c r="E16" s="201"/>
      <c r="F16" s="203"/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97" t="s">
        <v>454</v>
      </c>
      <c r="D22" s="196" t="s">
        <v>49</v>
      </c>
      <c r="E22" s="198">
        <f>$G$30</f>
        <v>0</v>
      </c>
      <c r="F22" s="204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">
        <v>366</v>
      </c>
      <c r="D28" s="37" t="s">
        <v>171</v>
      </c>
      <c r="E28" s="38"/>
      <c r="F28" s="153">
        <v>0.55000000000000004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070AB-01F7-440D-84BA-FC1520D4EBC0}">
  <sheetPr codeName="Hoja99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'8.01'!E8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'8.01'!C9</f>
        <v>M-8.01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'8.01'!C10</f>
        <v>PINTURA LAVABLE TIPO 1 PREMIUM PARA MUROS INTERIORES DEL COLISEO, A DOS MANOS, INCLUYE PREPARACIÓN DE SUPERFICIE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370</v>
      </c>
      <c r="C15" s="190"/>
      <c r="D15" s="190"/>
      <c r="E15" s="190"/>
      <c r="F15" s="190">
        <v>1400</v>
      </c>
      <c r="G15" s="190">
        <v>1</v>
      </c>
      <c r="H15" s="191">
        <f>F15*G15</f>
        <v>1400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1400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1400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6.7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7672-0B2D-42EE-A4A5-3FD0EACC3F60}">
  <sheetPr codeName="Hoja100">
    <tabColor rgb="FF92D050"/>
    <pageSetUpPr fitToPage="1"/>
  </sheetPr>
  <dimension ref="A1:M57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371</v>
      </c>
      <c r="D9" s="446"/>
      <c r="E9" s="446"/>
      <c r="F9" s="446"/>
      <c r="G9" s="447"/>
      <c r="H9" s="431"/>
    </row>
    <row r="10" spans="1:13" s="143" customFormat="1" ht="39" customHeight="1" x14ac:dyDescent="0.25">
      <c r="A10" s="428"/>
      <c r="B10" s="207" t="s">
        <v>117</v>
      </c>
      <c r="C10" s="487" t="s">
        <v>372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UPPER("Lámina Yeso ST 12.7mm	Board ST 1.22x2.44m")</f>
        <v>LÁMINA YESO ST 12.7MM	BOARD ST 1.22X2.44M</v>
      </c>
      <c r="D15" s="153" t="s">
        <v>145</v>
      </c>
      <c r="E15" s="154"/>
      <c r="F15" s="203">
        <v>0.66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tr">
        <f>UPPER("Estructura Metálica;Canal + Parante galvanizado")</f>
        <v>ESTRUCTURA METÁLICA;CANAL + PARANTE GALVANIZADO</v>
      </c>
      <c r="D16" s="37" t="s">
        <v>154</v>
      </c>
      <c r="E16" s="201"/>
      <c r="F16" s="203">
        <v>1.05</v>
      </c>
      <c r="G16" s="201">
        <f>F16*E16</f>
        <v>0</v>
      </c>
      <c r="H16" s="431"/>
    </row>
    <row r="17" spans="1:8" x14ac:dyDescent="0.25">
      <c r="A17" s="428"/>
      <c r="B17" s="151"/>
      <c r="C17" s="152" t="str">
        <f>UPPER("Tornillos autoperforantes 8x1 y 6x1")</f>
        <v>TORNILLOS AUTOPERFORANTES 8X1 Y 6X1</v>
      </c>
      <c r="D17" s="37" t="s">
        <v>169</v>
      </c>
      <c r="E17" s="201"/>
      <c r="F17" s="203">
        <v>1</v>
      </c>
      <c r="G17" s="201">
        <f>F17*E17</f>
        <v>0</v>
      </c>
      <c r="H17" s="431"/>
    </row>
    <row r="18" spans="1:8" x14ac:dyDescent="0.25">
      <c r="A18" s="428"/>
      <c r="B18" s="151"/>
      <c r="C18" s="152" t="str">
        <f>UPPER("Masilla Drywall Masilla para juntas")</f>
        <v>MASILLA DRYWALL MASILLA PARA JUNTAS</v>
      </c>
      <c r="D18" s="37" t="s">
        <v>215</v>
      </c>
      <c r="E18" s="201"/>
      <c r="F18" s="203">
        <v>1</v>
      </c>
      <c r="G18" s="201">
        <f>F18*E18</f>
        <v>0</v>
      </c>
      <c r="H18" s="431"/>
    </row>
    <row r="19" spans="1:8" x14ac:dyDescent="0.25">
      <c r="A19" s="428"/>
      <c r="B19" s="151"/>
      <c r="C19" s="152" t="str">
        <f>UPPER(" Pintura Vinilo Tipo 1")</f>
        <v xml:space="preserve"> PINTURA VINILO TIPO 1</v>
      </c>
      <c r="D19" s="37" t="s">
        <v>167</v>
      </c>
      <c r="E19" s="201"/>
      <c r="F19" s="203">
        <v>0.15</v>
      </c>
      <c r="G19" s="201">
        <f>F19*E19</f>
        <v>0</v>
      </c>
      <c r="H19" s="431"/>
    </row>
    <row r="20" spans="1:8" ht="15.75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</row>
    <row r="21" spans="1:8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</row>
    <row r="22" spans="1:8" ht="15.75" thickBot="1" x14ac:dyDescent="0.3">
      <c r="A22" s="428"/>
      <c r="B22" s="415"/>
      <c r="C22" s="415"/>
      <c r="D22" s="415"/>
      <c r="E22" s="415"/>
      <c r="F22" s="415"/>
      <c r="G22" s="415"/>
      <c r="H22" s="431"/>
    </row>
    <row r="23" spans="1:8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</row>
    <row r="24" spans="1:8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</row>
    <row r="25" spans="1:8" x14ac:dyDescent="0.25">
      <c r="A25" s="428"/>
      <c r="B25" s="196" t="s">
        <v>148</v>
      </c>
      <c r="C25" s="197" t="s">
        <v>454</v>
      </c>
      <c r="D25" s="196" t="s">
        <v>49</v>
      </c>
      <c r="E25" s="198">
        <f>$G$35</f>
        <v>0</v>
      </c>
      <c r="F25" s="204">
        <v>0.03</v>
      </c>
      <c r="G25" s="154">
        <f t="shared" ref="G25:G27" si="2">F25*E25</f>
        <v>0</v>
      </c>
      <c r="H25" s="431"/>
    </row>
    <row r="26" spans="1:8" x14ac:dyDescent="0.25">
      <c r="A26" s="428"/>
      <c r="B26" s="222"/>
      <c r="C26" s="223"/>
      <c r="D26" s="222"/>
      <c r="E26" s="224"/>
      <c r="F26" s="225"/>
      <c r="G26" s="230"/>
      <c r="H26" s="431"/>
    </row>
    <row r="27" spans="1:8" ht="15.75" thickBot="1" x14ac:dyDescent="0.3">
      <c r="A27" s="428"/>
      <c r="B27" s="157"/>
      <c r="C27" s="156"/>
      <c r="D27" s="157"/>
      <c r="E27" s="158"/>
      <c r="F27" s="162"/>
      <c r="G27" s="158">
        <f t="shared" si="2"/>
        <v>0</v>
      </c>
      <c r="H27" s="431"/>
    </row>
    <row r="28" spans="1:8" ht="15.75" thickBot="1" x14ac:dyDescent="0.3">
      <c r="A28" s="428"/>
      <c r="B28" s="407" t="s">
        <v>47</v>
      </c>
      <c r="C28" s="408"/>
      <c r="D28" s="408"/>
      <c r="E28" s="408"/>
      <c r="F28" s="408"/>
      <c r="G28" s="160">
        <f>SUM(G25:G27)</f>
        <v>0</v>
      </c>
      <c r="H28" s="431"/>
    </row>
    <row r="29" spans="1:8" ht="15.75" thickBot="1" x14ac:dyDescent="0.3">
      <c r="A29" s="428"/>
      <c r="B29" s="426"/>
      <c r="C29" s="426"/>
      <c r="D29" s="426"/>
      <c r="E29" s="426"/>
      <c r="F29" s="426"/>
      <c r="G29" s="426"/>
      <c r="H29" s="431"/>
    </row>
    <row r="30" spans="1:8" ht="15.75" thickBot="1" x14ac:dyDescent="0.3">
      <c r="A30" s="428"/>
      <c r="B30" s="412" t="s">
        <v>122</v>
      </c>
      <c r="C30" s="413"/>
      <c r="D30" s="413"/>
      <c r="E30" s="413"/>
      <c r="F30" s="413"/>
      <c r="G30" s="414"/>
      <c r="H30" s="431"/>
    </row>
    <row r="31" spans="1:8" ht="15.75" thickBot="1" x14ac:dyDescent="0.3">
      <c r="A31" s="428"/>
      <c r="B31" s="150" t="s">
        <v>6</v>
      </c>
      <c r="C31" s="32" t="s">
        <v>7</v>
      </c>
      <c r="D31" s="33" t="s">
        <v>8</v>
      </c>
      <c r="E31" s="33" t="s">
        <v>9</v>
      </c>
      <c r="F31" s="33" t="s">
        <v>10</v>
      </c>
      <c r="G31" s="34" t="s">
        <v>11</v>
      </c>
      <c r="H31" s="431"/>
    </row>
    <row r="32" spans="1:8" x14ac:dyDescent="0.25">
      <c r="A32" s="428"/>
      <c r="B32" s="153"/>
      <c r="C32" s="37" t="s">
        <v>373</v>
      </c>
      <c r="D32" s="37" t="s">
        <v>171</v>
      </c>
      <c r="E32" s="38"/>
      <c r="F32" s="153">
        <v>1.8</v>
      </c>
      <c r="G32" s="154">
        <f>F32*E32</f>
        <v>0</v>
      </c>
      <c r="H32" s="431"/>
    </row>
    <row r="33" spans="1:8" x14ac:dyDescent="0.25">
      <c r="A33" s="428"/>
      <c r="B33" s="228"/>
      <c r="C33" s="157" t="s">
        <v>366</v>
      </c>
      <c r="D33" s="157" t="s">
        <v>171</v>
      </c>
      <c r="E33" s="232"/>
      <c r="F33" s="228">
        <v>1</v>
      </c>
      <c r="G33" s="154">
        <f>F33*E33</f>
        <v>0</v>
      </c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46</v>
      </c>
      <c r="C35" s="408"/>
      <c r="D35" s="408"/>
      <c r="E35" s="408"/>
      <c r="F35" s="408"/>
      <c r="G35" s="160">
        <f>SUM(G32:G34)</f>
        <v>0</v>
      </c>
      <c r="H35" s="431"/>
    </row>
    <row r="36" spans="1:8" ht="15.75" thickBot="1" x14ac:dyDescent="0.3">
      <c r="A36" s="428"/>
      <c r="B36" s="426"/>
      <c r="C36" s="426"/>
      <c r="D36" s="426"/>
      <c r="E36" s="426"/>
      <c r="F36" s="426"/>
      <c r="G36" s="426"/>
      <c r="H36" s="431"/>
    </row>
    <row r="37" spans="1:8" ht="15.75" thickBot="1" x14ac:dyDescent="0.3">
      <c r="A37" s="428"/>
      <c r="B37" s="412" t="s">
        <v>44</v>
      </c>
      <c r="C37" s="413"/>
      <c r="D37" s="413"/>
      <c r="E37" s="413"/>
      <c r="F37" s="413"/>
      <c r="G37" s="414"/>
      <c r="H37" s="431"/>
    </row>
    <row r="38" spans="1:8" ht="15.75" thickBot="1" x14ac:dyDescent="0.3">
      <c r="A38" s="428"/>
      <c r="B38" s="150" t="s">
        <v>6</v>
      </c>
      <c r="C38" s="32" t="s">
        <v>7</v>
      </c>
      <c r="D38" s="33" t="s">
        <v>8</v>
      </c>
      <c r="E38" s="33" t="s">
        <v>9</v>
      </c>
      <c r="F38" s="33" t="s">
        <v>10</v>
      </c>
      <c r="G38" s="34" t="s">
        <v>11</v>
      </c>
      <c r="H38" s="431"/>
    </row>
    <row r="39" spans="1:8" x14ac:dyDescent="0.25">
      <c r="A39" s="428"/>
      <c r="B39" s="153"/>
      <c r="C39" s="152"/>
      <c r="D39" s="153"/>
      <c r="E39" s="154"/>
      <c r="F39" s="205"/>
      <c r="G39" s="154"/>
      <c r="H39" s="431"/>
    </row>
    <row r="40" spans="1:8" ht="15.75" thickBot="1" x14ac:dyDescent="0.3">
      <c r="A40" s="428"/>
      <c r="B40" s="157"/>
      <c r="C40" s="156"/>
      <c r="D40" s="157"/>
      <c r="E40" s="158"/>
      <c r="F40" s="159"/>
      <c r="G40" s="158">
        <f>F40*E40</f>
        <v>0</v>
      </c>
      <c r="H40" s="431"/>
    </row>
    <row r="41" spans="1:8" ht="15.75" thickBot="1" x14ac:dyDescent="0.3">
      <c r="A41" s="428"/>
      <c r="B41" s="407" t="s">
        <v>45</v>
      </c>
      <c r="C41" s="408"/>
      <c r="D41" s="408"/>
      <c r="E41" s="408"/>
      <c r="F41" s="408"/>
      <c r="G41" s="160">
        <f>SUM(G39:G40)</f>
        <v>0</v>
      </c>
      <c r="H41" s="431"/>
    </row>
    <row r="42" spans="1:8" ht="15.75" thickBot="1" x14ac:dyDescent="0.3">
      <c r="A42" s="428"/>
      <c r="B42" s="415"/>
      <c r="C42" s="415"/>
      <c r="D42" s="415"/>
      <c r="E42" s="415"/>
      <c r="F42" s="415"/>
      <c r="G42" s="415"/>
      <c r="H42" s="431"/>
    </row>
    <row r="43" spans="1:8" x14ac:dyDescent="0.25">
      <c r="A43" s="428"/>
      <c r="B43" s="416" t="s">
        <v>123</v>
      </c>
      <c r="C43" s="417"/>
      <c r="D43" s="417"/>
      <c r="E43" s="417"/>
      <c r="F43" s="418"/>
      <c r="G43" s="165">
        <f>ROUND(G41+G35+G28+G21,0)</f>
        <v>0</v>
      </c>
      <c r="H43" s="431"/>
    </row>
    <row r="44" spans="1:8" x14ac:dyDescent="0.25">
      <c r="A44" s="428"/>
      <c r="B44" s="419" t="s">
        <v>124</v>
      </c>
      <c r="C44" s="420"/>
      <c r="D44" s="420"/>
      <c r="E44" s="420"/>
      <c r="F44" s="166">
        <v>1</v>
      </c>
      <c r="G44" s="167">
        <f>G43*F44</f>
        <v>0</v>
      </c>
      <c r="H44" s="431"/>
    </row>
    <row r="45" spans="1:8" x14ac:dyDescent="0.25">
      <c r="A45" s="428"/>
      <c r="B45" s="419" t="s">
        <v>36</v>
      </c>
      <c r="C45" s="420"/>
      <c r="D45" s="420"/>
      <c r="E45" s="420"/>
      <c r="F45" s="169">
        <v>0.15609999999999999</v>
      </c>
      <c r="G45" s="167">
        <f>F45*G44</f>
        <v>0</v>
      </c>
      <c r="H45" s="431"/>
    </row>
    <row r="46" spans="1:8" x14ac:dyDescent="0.25">
      <c r="A46" s="428"/>
      <c r="B46" s="419" t="s">
        <v>37</v>
      </c>
      <c r="C46" s="420"/>
      <c r="D46" s="420"/>
      <c r="E46" s="420"/>
      <c r="F46" s="169">
        <v>0</v>
      </c>
      <c r="G46" s="167">
        <f>F46*G44</f>
        <v>0</v>
      </c>
      <c r="H46" s="431"/>
    </row>
    <row r="47" spans="1:8" x14ac:dyDescent="0.25">
      <c r="A47" s="428"/>
      <c r="B47" s="419" t="s">
        <v>38</v>
      </c>
      <c r="C47" s="420"/>
      <c r="D47" s="420"/>
      <c r="E47" s="420"/>
      <c r="F47" s="169">
        <v>0.05</v>
      </c>
      <c r="G47" s="167">
        <f>F47*G44</f>
        <v>0</v>
      </c>
      <c r="H47" s="431"/>
    </row>
    <row r="48" spans="1:8" ht="15.75" thickBot="1" x14ac:dyDescent="0.3">
      <c r="A48" s="428"/>
      <c r="B48" s="421" t="s">
        <v>39</v>
      </c>
      <c r="C48" s="422"/>
      <c r="D48" s="422"/>
      <c r="E48" s="422"/>
      <c r="F48" s="170">
        <v>0.19</v>
      </c>
      <c r="G48" s="171">
        <f>F48*G47</f>
        <v>0</v>
      </c>
      <c r="H48" s="431"/>
    </row>
    <row r="49" spans="1:8" ht="15.75" thickBot="1" x14ac:dyDescent="0.3">
      <c r="A49" s="428"/>
      <c r="B49" s="415"/>
      <c r="C49" s="415"/>
      <c r="D49" s="415"/>
      <c r="E49" s="415"/>
      <c r="F49" s="415"/>
      <c r="G49" s="415"/>
      <c r="H49" s="431"/>
    </row>
    <row r="50" spans="1:8" ht="15.75" thickBot="1" x14ac:dyDescent="0.3">
      <c r="A50" s="428"/>
      <c r="B50" s="423" t="s">
        <v>40</v>
      </c>
      <c r="C50" s="424"/>
      <c r="D50" s="424"/>
      <c r="E50" s="424"/>
      <c r="F50" s="425"/>
      <c r="G50" s="172">
        <f>G48+G47+G46+G45+G44</f>
        <v>0</v>
      </c>
      <c r="H50" s="431"/>
    </row>
    <row r="51" spans="1:8" x14ac:dyDescent="0.25">
      <c r="A51" s="428"/>
      <c r="B51" s="409"/>
      <c r="C51" s="409"/>
      <c r="D51" s="409"/>
      <c r="E51" s="409"/>
      <c r="F51" s="409"/>
      <c r="G51" s="409"/>
      <c r="H51" s="431"/>
    </row>
    <row r="52" spans="1:8" x14ac:dyDescent="0.25">
      <c r="A52" s="428"/>
      <c r="B52" s="410"/>
      <c r="C52" s="410"/>
      <c r="D52" s="410"/>
      <c r="E52" s="410"/>
      <c r="F52" s="410"/>
      <c r="G52" s="410"/>
      <c r="H52" s="431"/>
    </row>
    <row r="53" spans="1:8" ht="15.75" thickBot="1" x14ac:dyDescent="0.3">
      <c r="A53" s="429"/>
      <c r="B53" s="411"/>
      <c r="C53" s="411"/>
      <c r="D53" s="411"/>
      <c r="E53" s="411"/>
      <c r="F53" s="411"/>
      <c r="G53" s="411"/>
      <c r="H53" s="432"/>
    </row>
    <row r="54" spans="1:8" x14ac:dyDescent="0.25">
      <c r="D54" s="126"/>
    </row>
    <row r="55" spans="1:8" x14ac:dyDescent="0.25">
      <c r="C55"/>
      <c r="D55" s="126"/>
    </row>
    <row r="56" spans="1:8" x14ac:dyDescent="0.25">
      <c r="D56" s="126"/>
    </row>
    <row r="57" spans="1:8" x14ac:dyDescent="0.25">
      <c r="D57" s="126"/>
    </row>
  </sheetData>
  <mergeCells count="34">
    <mergeCell ref="A1:A53"/>
    <mergeCell ref="B1:G1"/>
    <mergeCell ref="H1:H53"/>
    <mergeCell ref="C2:E2"/>
    <mergeCell ref="K3:M3"/>
    <mergeCell ref="B4:G4"/>
    <mergeCell ref="B5:G5"/>
    <mergeCell ref="E7:G7"/>
    <mergeCell ref="E8:G8"/>
    <mergeCell ref="C9:G9"/>
    <mergeCell ref="B36:G36"/>
    <mergeCell ref="C10:G10"/>
    <mergeCell ref="C11:G11"/>
    <mergeCell ref="B12:G12"/>
    <mergeCell ref="B13:G13"/>
    <mergeCell ref="B21:F21"/>
    <mergeCell ref="B22:G22"/>
    <mergeCell ref="B23:G23"/>
    <mergeCell ref="B28:F28"/>
    <mergeCell ref="B29:G29"/>
    <mergeCell ref="B30:G30"/>
    <mergeCell ref="B35:F35"/>
    <mergeCell ref="B51:G53"/>
    <mergeCell ref="B37:G37"/>
    <mergeCell ref="B41:F41"/>
    <mergeCell ref="B42:G42"/>
    <mergeCell ref="B43:F43"/>
    <mergeCell ref="B44:E44"/>
    <mergeCell ref="B45:E45"/>
    <mergeCell ref="B46:E46"/>
    <mergeCell ref="B47:E47"/>
    <mergeCell ref="B48:E48"/>
    <mergeCell ref="B49:G49"/>
    <mergeCell ref="B50:F50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8865-AC5A-4FA8-AD24-F8D707364EC3}">
  <sheetPr codeName="Hoja101">
    <tabColor rgb="FF5B9BD5"/>
    <pageSetUpPr fitToPage="1"/>
  </sheetPr>
  <dimension ref="A1:R950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'8.02'!E8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'8.02'!C9</f>
        <v>M-8.02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'8.02'!C10</f>
        <v xml:space="preserve">INSTALACIÓN DE MURO EN BOARD ST 12MM DOBLE CARA, INCLUYE ESTRUCTURA, INSTALACIÓN LAMINAS, MASILLA Y PINTURA 3 MANOS VINILO TIPO 1. 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374</v>
      </c>
      <c r="C15" s="190">
        <v>60</v>
      </c>
      <c r="D15" s="190"/>
      <c r="E15" s="190">
        <v>3</v>
      </c>
      <c r="F15" s="190">
        <f>ROUND(IF(C15=0,1,C15)*IF(D15=0,1,D15)*IF(E15=0,1,E15),2)</f>
        <v>180</v>
      </c>
      <c r="G15" s="190">
        <v>1</v>
      </c>
      <c r="H15" s="191">
        <f>F15*G15</f>
        <v>180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180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180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210" customHeight="1" x14ac:dyDescent="0.25">
      <c r="B25" s="462"/>
      <c r="C25" s="463"/>
      <c r="D25" s="463"/>
      <c r="E25" s="463"/>
      <c r="F25" s="463"/>
      <c r="G25" s="463"/>
      <c r="H25" s="464"/>
    </row>
    <row r="26" spans="2:8" ht="68.2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9F49-1B80-45C7-A8CF-69B2B1BFD660}">
  <sheetPr codeName="Hoja102">
    <tabColor rgb="FF92D050"/>
    <pageSetUpPr fitToPage="1"/>
  </sheetPr>
  <dimension ref="A1:M56"/>
  <sheetViews>
    <sheetView zoomScale="80" zoomScaleNormal="80" workbookViewId="0">
      <selection activeCell="G2" sqref="G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375</v>
      </c>
      <c r="D9" s="446"/>
      <c r="E9" s="446"/>
      <c r="F9" s="446"/>
      <c r="G9" s="447"/>
      <c r="H9" s="431"/>
    </row>
    <row r="10" spans="1:13" s="143" customFormat="1" ht="47.25" customHeight="1" x14ac:dyDescent="0.25">
      <c r="A10" s="428"/>
      <c r="B10" s="207" t="s">
        <v>117</v>
      </c>
      <c r="C10" s="487" t="s">
        <v>376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UPPER("Lámina Yeso ST 12.7mm	Board ST 1.22x2.44m")</f>
        <v>LÁMINA YESO ST 12.7MM	BOARD ST 1.22X2.44M</v>
      </c>
      <c r="D15" s="153" t="s">
        <v>145</v>
      </c>
      <c r="E15" s="154"/>
      <c r="F15" s="203">
        <v>0.33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tr">
        <f>UPPER("Estructura Metálica;Canal + Parante galvanizado")</f>
        <v>ESTRUCTURA METÁLICA;CANAL + PARANTE GALVANIZADO</v>
      </c>
      <c r="D16" s="37" t="s">
        <v>154</v>
      </c>
      <c r="E16" s="201"/>
      <c r="F16" s="203">
        <v>1.05</v>
      </c>
      <c r="G16" s="201">
        <f>F16*E16</f>
        <v>0</v>
      </c>
      <c r="H16" s="431"/>
    </row>
    <row r="17" spans="1:8" x14ac:dyDescent="0.25">
      <c r="A17" s="428"/>
      <c r="B17" s="151"/>
      <c r="C17" s="152" t="str">
        <f>UPPER("Tornillos autoperforantes 8x1 y 6x1")</f>
        <v>TORNILLOS AUTOPERFORANTES 8X1 Y 6X1</v>
      </c>
      <c r="D17" s="37" t="s">
        <v>169</v>
      </c>
      <c r="E17" s="201"/>
      <c r="F17" s="203">
        <v>1</v>
      </c>
      <c r="G17" s="201">
        <f>F17*E17</f>
        <v>0</v>
      </c>
      <c r="H17" s="431"/>
    </row>
    <row r="18" spans="1:8" x14ac:dyDescent="0.25">
      <c r="A18" s="428"/>
      <c r="B18" s="151"/>
      <c r="C18" s="152" t="str">
        <f>UPPER("Masilla Drywall Masilla para juntas")</f>
        <v>MASILLA DRYWALL MASILLA PARA JUNTAS</v>
      </c>
      <c r="D18" s="37" t="s">
        <v>215</v>
      </c>
      <c r="E18" s="201"/>
      <c r="F18" s="203">
        <v>1</v>
      </c>
      <c r="G18" s="201">
        <f>F18*E18</f>
        <v>0</v>
      </c>
      <c r="H18" s="431"/>
    </row>
    <row r="19" spans="1:8" x14ac:dyDescent="0.25">
      <c r="A19" s="428"/>
      <c r="B19" s="151"/>
      <c r="C19" s="152" t="str">
        <f>UPPER(" Pintura Vinilo Tipo 1")</f>
        <v xml:space="preserve"> PINTURA VINILO TIPO 1</v>
      </c>
      <c r="D19" s="37" t="s">
        <v>167</v>
      </c>
      <c r="E19" s="201"/>
      <c r="F19" s="203">
        <v>7.4999999999999997E-2</v>
      </c>
      <c r="G19" s="201">
        <f>F19*E19</f>
        <v>0</v>
      </c>
      <c r="H19" s="431"/>
    </row>
    <row r="20" spans="1:8" ht="15.75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</row>
    <row r="21" spans="1:8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</row>
    <row r="22" spans="1:8" ht="15.75" thickBot="1" x14ac:dyDescent="0.3">
      <c r="A22" s="428"/>
      <c r="B22" s="415"/>
      <c r="C22" s="415"/>
      <c r="D22" s="415"/>
      <c r="E22" s="415"/>
      <c r="F22" s="415"/>
      <c r="G22" s="415"/>
      <c r="H22" s="431"/>
    </row>
    <row r="23" spans="1:8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</row>
    <row r="24" spans="1:8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</row>
    <row r="25" spans="1:8" x14ac:dyDescent="0.25">
      <c r="A25" s="428"/>
      <c r="B25" s="196" t="s">
        <v>148</v>
      </c>
      <c r="C25" s="197" t="s">
        <v>454</v>
      </c>
      <c r="D25" s="196" t="s">
        <v>49</v>
      </c>
      <c r="E25" s="198">
        <f>$G$34</f>
        <v>0</v>
      </c>
      <c r="F25" s="204">
        <v>0.03</v>
      </c>
      <c r="G25" s="154">
        <f t="shared" ref="G25:G26" si="2"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si="2"/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SUM(G25:G26)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x14ac:dyDescent="0.25">
      <c r="A31" s="428"/>
      <c r="B31" s="153"/>
      <c r="C31" s="37" t="s">
        <v>373</v>
      </c>
      <c r="D31" s="37" t="s">
        <v>171</v>
      </c>
      <c r="E31" s="38"/>
      <c r="F31" s="153">
        <v>0.95</v>
      </c>
      <c r="G31" s="154">
        <f>F31*E31</f>
        <v>0</v>
      </c>
      <c r="H31" s="431"/>
    </row>
    <row r="32" spans="1:8" x14ac:dyDescent="0.25">
      <c r="A32" s="428"/>
      <c r="B32" s="228"/>
      <c r="C32" s="157" t="s">
        <v>366</v>
      </c>
      <c r="D32" s="157" t="s">
        <v>171</v>
      </c>
      <c r="E32" s="232"/>
      <c r="F32" s="228">
        <v>0.5</v>
      </c>
      <c r="G32" s="154">
        <f>F32*E32</f>
        <v>0</v>
      </c>
      <c r="H32" s="431"/>
    </row>
    <row r="33" spans="1:8" ht="15.75" thickBot="1" x14ac:dyDescent="0.3">
      <c r="A33" s="428"/>
      <c r="B33" s="157"/>
      <c r="C33" s="156"/>
      <c r="D33" s="157"/>
      <c r="E33" s="158"/>
      <c r="F33" s="159"/>
      <c r="G33" s="158">
        <f>F33*E33</f>
        <v>0</v>
      </c>
      <c r="H33" s="431"/>
    </row>
    <row r="34" spans="1:8" ht="15.75" thickBot="1" x14ac:dyDescent="0.3">
      <c r="A34" s="428"/>
      <c r="B34" s="407" t="s">
        <v>46</v>
      </c>
      <c r="C34" s="408"/>
      <c r="D34" s="408"/>
      <c r="E34" s="408"/>
      <c r="F34" s="408"/>
      <c r="G34" s="160">
        <f>SUM(G31:G33)</f>
        <v>0</v>
      </c>
      <c r="H34" s="431"/>
    </row>
    <row r="35" spans="1:8" ht="15.75" thickBot="1" x14ac:dyDescent="0.3">
      <c r="A35" s="428"/>
      <c r="B35" s="426"/>
      <c r="C35" s="426"/>
      <c r="D35" s="426"/>
      <c r="E35" s="426"/>
      <c r="F35" s="426"/>
      <c r="G35" s="426"/>
      <c r="H35" s="431"/>
    </row>
    <row r="36" spans="1:8" ht="15.75" thickBot="1" x14ac:dyDescent="0.3">
      <c r="A36" s="428"/>
      <c r="B36" s="412" t="s">
        <v>44</v>
      </c>
      <c r="C36" s="413"/>
      <c r="D36" s="413"/>
      <c r="E36" s="413"/>
      <c r="F36" s="413"/>
      <c r="G36" s="414"/>
      <c r="H36" s="431"/>
    </row>
    <row r="37" spans="1:8" ht="15.75" thickBot="1" x14ac:dyDescent="0.3">
      <c r="A37" s="428"/>
      <c r="B37" s="150" t="s">
        <v>6</v>
      </c>
      <c r="C37" s="32" t="s">
        <v>7</v>
      </c>
      <c r="D37" s="33" t="s">
        <v>8</v>
      </c>
      <c r="E37" s="33" t="s">
        <v>9</v>
      </c>
      <c r="F37" s="33" t="s">
        <v>10</v>
      </c>
      <c r="G37" s="34" t="s">
        <v>11</v>
      </c>
      <c r="H37" s="431"/>
    </row>
    <row r="38" spans="1:8" x14ac:dyDescent="0.25">
      <c r="A38" s="428"/>
      <c r="B38" s="153"/>
      <c r="C38" s="152"/>
      <c r="D38" s="153"/>
      <c r="E38" s="154"/>
      <c r="F38" s="205"/>
      <c r="G38" s="154"/>
      <c r="H38" s="431"/>
    </row>
    <row r="39" spans="1:8" ht="15.75" thickBot="1" x14ac:dyDescent="0.3">
      <c r="A39" s="428"/>
      <c r="B39" s="157"/>
      <c r="C39" s="156"/>
      <c r="D39" s="157"/>
      <c r="E39" s="158"/>
      <c r="F39" s="159"/>
      <c r="G39" s="158">
        <f>F39*E39</f>
        <v>0</v>
      </c>
      <c r="H39" s="431"/>
    </row>
    <row r="40" spans="1:8" ht="15.75" thickBot="1" x14ac:dyDescent="0.3">
      <c r="A40" s="428"/>
      <c r="B40" s="407" t="s">
        <v>45</v>
      </c>
      <c r="C40" s="408"/>
      <c r="D40" s="408"/>
      <c r="E40" s="408"/>
      <c r="F40" s="408"/>
      <c r="G40" s="160">
        <f>SUM(G38:G39)</f>
        <v>0</v>
      </c>
      <c r="H40" s="431"/>
    </row>
    <row r="41" spans="1:8" ht="15.75" thickBot="1" x14ac:dyDescent="0.3">
      <c r="A41" s="428"/>
      <c r="B41" s="415"/>
      <c r="C41" s="415"/>
      <c r="D41" s="415"/>
      <c r="E41" s="415"/>
      <c r="F41" s="415"/>
      <c r="G41" s="415"/>
      <c r="H41" s="431"/>
    </row>
    <row r="42" spans="1:8" x14ac:dyDescent="0.25">
      <c r="A42" s="428"/>
      <c r="B42" s="416" t="s">
        <v>123</v>
      </c>
      <c r="C42" s="417"/>
      <c r="D42" s="417"/>
      <c r="E42" s="417"/>
      <c r="F42" s="418"/>
      <c r="G42" s="165">
        <f>ROUND(G40+G34+G27+G21,0)</f>
        <v>0</v>
      </c>
      <c r="H42" s="431"/>
    </row>
    <row r="43" spans="1:8" x14ac:dyDescent="0.25">
      <c r="A43" s="428"/>
      <c r="B43" s="419" t="s">
        <v>124</v>
      </c>
      <c r="C43" s="420"/>
      <c r="D43" s="420"/>
      <c r="E43" s="420"/>
      <c r="F43" s="166">
        <v>1</v>
      </c>
      <c r="G43" s="167">
        <f>G42*F43</f>
        <v>0</v>
      </c>
      <c r="H43" s="431"/>
    </row>
    <row r="44" spans="1:8" x14ac:dyDescent="0.25">
      <c r="A44" s="428"/>
      <c r="B44" s="419" t="s">
        <v>36</v>
      </c>
      <c r="C44" s="420"/>
      <c r="D44" s="420"/>
      <c r="E44" s="420"/>
      <c r="F44" s="169">
        <v>0.15609999999999999</v>
      </c>
      <c r="G44" s="167">
        <f>F44*G43</f>
        <v>0</v>
      </c>
      <c r="H44" s="431"/>
    </row>
    <row r="45" spans="1:8" x14ac:dyDescent="0.25">
      <c r="A45" s="428"/>
      <c r="B45" s="419" t="s">
        <v>37</v>
      </c>
      <c r="C45" s="420"/>
      <c r="D45" s="420"/>
      <c r="E45" s="420"/>
      <c r="F45" s="169">
        <v>0</v>
      </c>
      <c r="G45" s="167">
        <f>F45*G43</f>
        <v>0</v>
      </c>
      <c r="H45" s="431"/>
    </row>
    <row r="46" spans="1:8" x14ac:dyDescent="0.25">
      <c r="A46" s="428"/>
      <c r="B46" s="419" t="s">
        <v>38</v>
      </c>
      <c r="C46" s="420"/>
      <c r="D46" s="420"/>
      <c r="E46" s="420"/>
      <c r="F46" s="169">
        <v>0.05</v>
      </c>
      <c r="G46" s="167">
        <f>F46*G43</f>
        <v>0</v>
      </c>
      <c r="H46" s="431"/>
    </row>
    <row r="47" spans="1:8" ht="15.75" thickBot="1" x14ac:dyDescent="0.3">
      <c r="A47" s="428"/>
      <c r="B47" s="421" t="s">
        <v>39</v>
      </c>
      <c r="C47" s="422"/>
      <c r="D47" s="422"/>
      <c r="E47" s="422"/>
      <c r="F47" s="170">
        <v>0.19</v>
      </c>
      <c r="G47" s="171">
        <f>F47*G46</f>
        <v>0</v>
      </c>
      <c r="H47" s="431"/>
    </row>
    <row r="48" spans="1:8" ht="15.75" thickBot="1" x14ac:dyDescent="0.3">
      <c r="A48" s="428"/>
      <c r="B48" s="415"/>
      <c r="C48" s="415"/>
      <c r="D48" s="415"/>
      <c r="E48" s="415"/>
      <c r="F48" s="415"/>
      <c r="G48" s="415"/>
      <c r="H48" s="431"/>
    </row>
    <row r="49" spans="1:8" ht="15.75" thickBot="1" x14ac:dyDescent="0.3">
      <c r="A49" s="428"/>
      <c r="B49" s="423" t="s">
        <v>40</v>
      </c>
      <c r="C49" s="424"/>
      <c r="D49" s="424"/>
      <c r="E49" s="424"/>
      <c r="F49" s="425"/>
      <c r="G49" s="172">
        <f>G47+G46+G45+G44+G43</f>
        <v>0</v>
      </c>
      <c r="H49" s="431"/>
    </row>
    <row r="50" spans="1:8" x14ac:dyDescent="0.25">
      <c r="A50" s="428"/>
      <c r="B50" s="409"/>
      <c r="C50" s="409"/>
      <c r="D50" s="409"/>
      <c r="E50" s="409"/>
      <c r="F50" s="409"/>
      <c r="G50" s="409"/>
      <c r="H50" s="431"/>
    </row>
    <row r="51" spans="1:8" x14ac:dyDescent="0.25">
      <c r="A51" s="428"/>
      <c r="B51" s="410"/>
      <c r="C51" s="410"/>
      <c r="D51" s="410"/>
      <c r="E51" s="410"/>
      <c r="F51" s="410"/>
      <c r="G51" s="410"/>
      <c r="H51" s="431"/>
    </row>
    <row r="52" spans="1:8" ht="15.75" thickBot="1" x14ac:dyDescent="0.3">
      <c r="A52" s="429"/>
      <c r="B52" s="411"/>
      <c r="C52" s="411"/>
      <c r="D52" s="411"/>
      <c r="E52" s="411"/>
      <c r="F52" s="411"/>
      <c r="G52" s="411"/>
      <c r="H52" s="432"/>
    </row>
    <row r="53" spans="1:8" x14ac:dyDescent="0.25">
      <c r="D53" s="126"/>
    </row>
    <row r="54" spans="1:8" x14ac:dyDescent="0.25">
      <c r="C54"/>
      <c r="D54" s="126"/>
    </row>
    <row r="55" spans="1:8" x14ac:dyDescent="0.25">
      <c r="D55" s="126"/>
    </row>
    <row r="56" spans="1:8" x14ac:dyDescent="0.25">
      <c r="D56" s="126"/>
    </row>
  </sheetData>
  <mergeCells count="34">
    <mergeCell ref="A1:A52"/>
    <mergeCell ref="B1:G1"/>
    <mergeCell ref="H1:H52"/>
    <mergeCell ref="C2:E2"/>
    <mergeCell ref="K3:M3"/>
    <mergeCell ref="B4:G4"/>
    <mergeCell ref="B5:G5"/>
    <mergeCell ref="E7:G7"/>
    <mergeCell ref="E8:G8"/>
    <mergeCell ref="C9:G9"/>
    <mergeCell ref="B35:G35"/>
    <mergeCell ref="C10:G10"/>
    <mergeCell ref="C11:G11"/>
    <mergeCell ref="B12:G12"/>
    <mergeCell ref="B13:G13"/>
    <mergeCell ref="B21:F21"/>
    <mergeCell ref="B22:G22"/>
    <mergeCell ref="B23:G23"/>
    <mergeCell ref="B27:F27"/>
    <mergeCell ref="B28:G28"/>
    <mergeCell ref="B29:G29"/>
    <mergeCell ref="B34:F34"/>
    <mergeCell ref="B50:G52"/>
    <mergeCell ref="B36:G36"/>
    <mergeCell ref="B40:F40"/>
    <mergeCell ref="B41:G41"/>
    <mergeCell ref="B42:F42"/>
    <mergeCell ref="B43:E43"/>
    <mergeCell ref="B44:E44"/>
    <mergeCell ref="B45:E45"/>
    <mergeCell ref="B46:E46"/>
    <mergeCell ref="B47:E47"/>
    <mergeCell ref="B48:G48"/>
    <mergeCell ref="B49:F49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377F-E994-42D1-BFAB-4DFC20122494}">
  <sheetPr codeName="Hoja103">
    <tabColor rgb="FF5B9BD5"/>
    <pageSetUpPr fitToPage="1"/>
  </sheetPr>
  <dimension ref="A1:R947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'8.03'!E8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'8.03'!C9</f>
        <v>M-8.03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'8.03'!C10</f>
        <v xml:space="preserve">INSTALACIÓN DE MURO EN BOARD ST 12MM UNA CARA, INCLUYE ESTRUCTURA, INSTALACIÓN LAMINAS, MASILLA Y PINTURA 3 MANOS VINILO TIPO 1. 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374</v>
      </c>
      <c r="C15" s="190">
        <v>20</v>
      </c>
      <c r="D15" s="190"/>
      <c r="E15" s="190">
        <v>3</v>
      </c>
      <c r="F15" s="190">
        <f>ROUND(IF(C15=0,1,C15)*IF(D15=0,1,D15)*IF(E15=0,1,E15),2)</f>
        <v>60</v>
      </c>
      <c r="G15" s="190">
        <v>1</v>
      </c>
      <c r="H15" s="191">
        <f>F15*G15</f>
        <v>60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ht="15" customHeight="1" x14ac:dyDescent="0.25">
      <c r="B17" s="454" t="s">
        <v>132</v>
      </c>
      <c r="C17" s="454"/>
      <c r="D17" s="454"/>
      <c r="E17" s="454"/>
      <c r="F17" s="454"/>
      <c r="G17" s="454"/>
      <c r="H17" s="192">
        <f>SUM(H15:H16)</f>
        <v>60</v>
      </c>
    </row>
    <row r="18" spans="2:8" ht="16.5" customHeight="1" thickBot="1" x14ac:dyDescent="0.3">
      <c r="B18" s="455" t="s">
        <v>40</v>
      </c>
      <c r="C18" s="456"/>
      <c r="D18" s="456"/>
      <c r="E18" s="456"/>
      <c r="F18" s="456"/>
      <c r="G18" s="457"/>
      <c r="H18" s="193">
        <f>H17</f>
        <v>60</v>
      </c>
    </row>
    <row r="19" spans="2:8" ht="12.75" customHeight="1" x14ac:dyDescent="0.25">
      <c r="B19" s="194"/>
      <c r="C19" s="194"/>
      <c r="D19" s="195"/>
      <c r="E19" s="195"/>
      <c r="F19" s="195"/>
      <c r="G19" s="195"/>
      <c r="H19" s="195"/>
    </row>
    <row r="20" spans="2:8" ht="12.75" customHeight="1" thickBot="1" x14ac:dyDescent="0.3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458" t="s">
        <v>134</v>
      </c>
      <c r="C21" s="459"/>
      <c r="D21" s="460"/>
      <c r="E21" s="460"/>
      <c r="F21" s="460"/>
      <c r="G21" s="460"/>
      <c r="H21" s="461"/>
    </row>
    <row r="22" spans="2:8" ht="224.25" customHeight="1" x14ac:dyDescent="0.25">
      <c r="B22" s="462"/>
      <c r="C22" s="463"/>
      <c r="D22" s="463"/>
      <c r="E22" s="463"/>
      <c r="F22" s="463"/>
      <c r="G22" s="463"/>
      <c r="H22" s="464"/>
    </row>
    <row r="23" spans="2:8" ht="68.25" customHeight="1" thickBot="1" x14ac:dyDescent="0.3">
      <c r="B23" s="465"/>
      <c r="C23" s="466"/>
      <c r="D23" s="466"/>
      <c r="E23" s="466"/>
      <c r="F23" s="466"/>
      <c r="G23" s="466"/>
      <c r="H23" s="467"/>
    </row>
    <row r="24" spans="2:8" ht="12.75" customHeight="1" x14ac:dyDescent="0.25"/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7:G17"/>
    <mergeCell ref="B18:G18"/>
    <mergeCell ref="B21:H21"/>
    <mergeCell ref="B22:H23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4" max="16383" man="1"/>
  </rowBreaks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ECC2-6317-4F39-884A-5FAE2B6AA093}">
  <sheetPr codeName="Hoja104">
    <tabColor rgb="FF92D050"/>
    <pageSetUpPr fitToPage="1"/>
  </sheetPr>
  <dimension ref="A1:M53"/>
  <sheetViews>
    <sheetView zoomScale="80" zoomScaleNormal="80" workbookViewId="0">
      <selection activeCell="C2" sqref="B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377</v>
      </c>
      <c r="D9" s="446"/>
      <c r="E9" s="446"/>
      <c r="F9" s="446"/>
      <c r="G9" s="447"/>
      <c r="H9" s="431"/>
    </row>
    <row r="10" spans="1:13" s="143" customFormat="1" ht="27.75" customHeight="1" x14ac:dyDescent="0.25">
      <c r="A10" s="428"/>
      <c r="B10" s="207" t="s">
        <v>117</v>
      </c>
      <c r="C10" s="487" t="s">
        <v>512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UPPER("panel Dekowall")</f>
        <v>PANEL DEKOWALL</v>
      </c>
      <c r="D15" s="153" t="s">
        <v>145</v>
      </c>
      <c r="E15" s="154"/>
      <c r="F15" s="203">
        <v>0.5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">
        <v>378</v>
      </c>
      <c r="D16" s="37" t="s">
        <v>215</v>
      </c>
      <c r="E16" s="201"/>
      <c r="F16" s="203">
        <v>1.05</v>
      </c>
      <c r="G16" s="201">
        <f>F16*E16</f>
        <v>0</v>
      </c>
      <c r="H16" s="431"/>
    </row>
    <row r="17" spans="1:8" x14ac:dyDescent="0.25">
      <c r="A17" s="428"/>
      <c r="B17" s="151"/>
      <c r="C17" s="152" t="str">
        <f>UPPER("Tornillos autoperforantes 8x1 y 6x1")</f>
        <v>TORNILLOS AUTOPERFORANTES 8X1 Y 6X1</v>
      </c>
      <c r="D17" s="37" t="s">
        <v>169</v>
      </c>
      <c r="E17" s="201"/>
      <c r="F17" s="203">
        <v>1</v>
      </c>
      <c r="G17" s="201">
        <f>F17*E17</f>
        <v>0</v>
      </c>
      <c r="H17" s="431"/>
    </row>
    <row r="18" spans="1:8" ht="15.75" thickBot="1" x14ac:dyDescent="0.3">
      <c r="A18" s="428"/>
      <c r="B18" s="151"/>
      <c r="C18" s="156"/>
      <c r="D18" s="157"/>
      <c r="E18" s="158"/>
      <c r="F18" s="159"/>
      <c r="G18" s="158">
        <f t="shared" ref="G18" si="1">F18*E18</f>
        <v>0</v>
      </c>
      <c r="H18" s="431"/>
    </row>
    <row r="19" spans="1:8" ht="15.75" thickBot="1" x14ac:dyDescent="0.3">
      <c r="A19" s="428"/>
      <c r="B19" s="407" t="s">
        <v>50</v>
      </c>
      <c r="C19" s="408"/>
      <c r="D19" s="408"/>
      <c r="E19" s="408"/>
      <c r="F19" s="408"/>
      <c r="G19" s="160">
        <f>SUM(G15:G18)</f>
        <v>0</v>
      </c>
      <c r="H19" s="431"/>
    </row>
    <row r="20" spans="1:8" ht="15.75" thickBot="1" x14ac:dyDescent="0.3">
      <c r="A20" s="428"/>
      <c r="B20" s="415"/>
      <c r="C20" s="415"/>
      <c r="D20" s="415"/>
      <c r="E20" s="415"/>
      <c r="F20" s="415"/>
      <c r="G20" s="415"/>
      <c r="H20" s="431"/>
    </row>
    <row r="21" spans="1:8" ht="15.75" thickBot="1" x14ac:dyDescent="0.3">
      <c r="A21" s="428"/>
      <c r="B21" s="412" t="s">
        <v>42</v>
      </c>
      <c r="C21" s="413"/>
      <c r="D21" s="413"/>
      <c r="E21" s="413"/>
      <c r="F21" s="413"/>
      <c r="G21" s="414"/>
      <c r="H21" s="431"/>
    </row>
    <row r="22" spans="1:8" ht="15.75" thickBot="1" x14ac:dyDescent="0.3">
      <c r="A22" s="428"/>
      <c r="B22" s="150" t="s">
        <v>6</v>
      </c>
      <c r="C22" s="32" t="s">
        <v>7</v>
      </c>
      <c r="D22" s="33" t="s">
        <v>8</v>
      </c>
      <c r="E22" s="33" t="s">
        <v>9</v>
      </c>
      <c r="F22" s="33" t="s">
        <v>10</v>
      </c>
      <c r="G22" s="34" t="s">
        <v>11</v>
      </c>
      <c r="H22" s="431"/>
    </row>
    <row r="23" spans="1:8" x14ac:dyDescent="0.25">
      <c r="A23" s="428"/>
      <c r="B23" s="196" t="s">
        <v>148</v>
      </c>
      <c r="C23" s="197" t="s">
        <v>454</v>
      </c>
      <c r="D23" s="196" t="s">
        <v>49</v>
      </c>
      <c r="E23" s="198">
        <f>$G$31</f>
        <v>0</v>
      </c>
      <c r="F23" s="204">
        <v>0.03</v>
      </c>
      <c r="G23" s="154">
        <f t="shared" ref="G23:G24" si="2">F23*E23</f>
        <v>0</v>
      </c>
      <c r="H23" s="431"/>
    </row>
    <row r="24" spans="1:8" ht="15.75" thickBot="1" x14ac:dyDescent="0.3">
      <c r="A24" s="428"/>
      <c r="B24" s="157"/>
      <c r="C24" s="156"/>
      <c r="D24" s="157"/>
      <c r="E24" s="158"/>
      <c r="F24" s="162"/>
      <c r="G24" s="158">
        <f t="shared" si="2"/>
        <v>0</v>
      </c>
      <c r="H24" s="431"/>
    </row>
    <row r="25" spans="1:8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SUM(G23:G24)</f>
        <v>0</v>
      </c>
      <c r="H25" s="431"/>
    </row>
    <row r="26" spans="1:8" ht="15.75" thickBot="1" x14ac:dyDescent="0.3">
      <c r="A26" s="428"/>
      <c r="B26" s="426"/>
      <c r="C26" s="426"/>
      <c r="D26" s="426"/>
      <c r="E26" s="426"/>
      <c r="F26" s="426"/>
      <c r="G26" s="426"/>
      <c r="H26" s="431"/>
    </row>
    <row r="27" spans="1:8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</row>
    <row r="28" spans="1:8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</row>
    <row r="29" spans="1:8" x14ac:dyDescent="0.25">
      <c r="A29" s="428"/>
      <c r="B29" s="153"/>
      <c r="C29" s="37" t="s">
        <v>373</v>
      </c>
      <c r="D29" s="37" t="s">
        <v>171</v>
      </c>
      <c r="E29" s="38"/>
      <c r="F29" s="153">
        <v>0.3</v>
      </c>
      <c r="G29" s="154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8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ROUND(G37+G31+G25+G19,0)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C2:E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C142-5FB3-4E2D-8AF4-9F9E1D82EC29}">
  <sheetPr codeName="Hoja105">
    <tabColor rgb="FF5B9BD5"/>
    <pageSetUpPr fitToPage="1"/>
  </sheetPr>
  <dimension ref="A1:R948"/>
  <sheetViews>
    <sheetView zoomScale="70" zoomScaleNormal="70" workbookViewId="0">
      <selection activeCell="B3" sqref="B3:H3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09" t="s">
        <v>516</v>
      </c>
      <c r="E2" s="510"/>
      <c r="F2" s="510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'8.04'!E8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'8.04'!C9</f>
        <v>M-8.04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'8.04'!C10</f>
        <v>APLIQUE SOBRE PARED DEKOWALL MADECENTRO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'8.04'!C11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374</v>
      </c>
      <c r="C15" s="190">
        <v>20</v>
      </c>
      <c r="D15" s="190"/>
      <c r="E15" s="190">
        <v>3</v>
      </c>
      <c r="F15" s="190">
        <f>ROUND(IF(C15=0,1,C15)*IF(D15=0,1,D15)*IF(E15=0,1,E15),2)</f>
        <v>60</v>
      </c>
      <c r="G15" s="190">
        <v>1</v>
      </c>
      <c r="H15" s="191">
        <f>F15*G15</f>
        <v>60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60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60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172.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8D47C-4258-4186-A25A-5E060A27B693}">
  <sheetPr codeName="Hoja106">
    <tabColor rgb="FF92D050"/>
    <pageSetUpPr fitToPage="1"/>
  </sheetPr>
  <dimension ref="A1:P87"/>
  <sheetViews>
    <sheetView zoomScale="80" zoomScaleNormal="80" workbookViewId="0">
      <selection activeCell="J7" sqref="J7"/>
    </sheetView>
  </sheetViews>
  <sheetFormatPr baseColWidth="10" defaultColWidth="11.42578125" defaultRowHeight="15" x14ac:dyDescent="0.25"/>
  <cols>
    <col min="1" max="1" width="6.140625" customWidth="1"/>
    <col min="2" max="2" width="21.28515625" customWidth="1"/>
    <col min="3" max="3" width="64.140625" style="126" customWidth="1"/>
    <col min="4" max="4" width="15.140625" customWidth="1"/>
    <col min="5" max="5" width="14.85546875" customWidth="1"/>
    <col min="7" max="7" width="20.7109375" customWidth="1"/>
    <col min="8" max="8" width="5.5703125" customWidth="1"/>
    <col min="10" max="10" width="31" customWidth="1"/>
    <col min="11" max="11" width="11.42578125" customWidth="1"/>
    <col min="12" max="12" width="34" customWidth="1"/>
  </cols>
  <sheetData>
    <row r="1" spans="1:16" ht="15" customHeight="1" thickBot="1" x14ac:dyDescent="0.3">
      <c r="A1" s="122"/>
      <c r="B1" s="123"/>
      <c r="C1" s="123"/>
      <c r="D1" s="123"/>
      <c r="E1" s="123"/>
      <c r="F1" s="123"/>
      <c r="G1" s="123"/>
      <c r="H1" s="124"/>
      <c r="I1" s="125"/>
    </row>
    <row r="2" spans="1:16" ht="68.25" customHeight="1" thickBot="1" x14ac:dyDescent="0.3">
      <c r="A2" s="127"/>
      <c r="B2" s="516" t="s">
        <v>516</v>
      </c>
      <c r="C2" s="517"/>
      <c r="D2" s="517"/>
      <c r="E2" s="517"/>
      <c r="F2" s="517"/>
      <c r="G2" s="130"/>
      <c r="H2" s="131"/>
      <c r="I2" s="125"/>
    </row>
    <row r="3" spans="1:16" ht="13.5" customHeight="1" thickBot="1" x14ac:dyDescent="0.3">
      <c r="A3" s="127"/>
      <c r="B3" s="233"/>
      <c r="C3" s="233"/>
      <c r="D3" s="233"/>
      <c r="E3" s="233"/>
      <c r="F3" s="233"/>
      <c r="G3" s="233"/>
      <c r="H3" s="131"/>
    </row>
    <row r="4" spans="1:16" ht="15" customHeight="1" thickBot="1" x14ac:dyDescent="0.3">
      <c r="A4" s="127"/>
      <c r="B4" s="437" t="s">
        <v>108</v>
      </c>
      <c r="C4" s="438"/>
      <c r="D4" s="438"/>
      <c r="E4" s="438"/>
      <c r="F4" s="438"/>
      <c r="G4" s="439"/>
      <c r="H4" s="131"/>
    </row>
    <row r="5" spans="1:16" ht="15" customHeight="1" thickBot="1" x14ac:dyDescent="0.3">
      <c r="A5" s="127"/>
      <c r="B5" s="173"/>
      <c r="C5" s="518"/>
      <c r="D5" s="518"/>
      <c r="E5" s="518"/>
      <c r="F5" s="518"/>
      <c r="G5" s="518"/>
      <c r="H5" s="131"/>
      <c r="L5">
        <v>10</v>
      </c>
    </row>
    <row r="6" spans="1:16" s="143" customFormat="1" ht="15" customHeight="1" x14ac:dyDescent="0.25">
      <c r="A6" s="234"/>
      <c r="B6" s="178" t="s">
        <v>109</v>
      </c>
      <c r="C6" s="235" t="s">
        <v>449</v>
      </c>
      <c r="D6" s="179" t="s">
        <v>110</v>
      </c>
      <c r="E6" s="180" t="s">
        <v>450</v>
      </c>
      <c r="F6" s="179" t="s">
        <v>111</v>
      </c>
      <c r="G6" s="182" t="s">
        <v>444</v>
      </c>
      <c r="H6" s="236"/>
      <c r="L6" s="143">
        <v>5</v>
      </c>
    </row>
    <row r="7" spans="1:16" ht="61.5" customHeight="1" x14ac:dyDescent="0.25">
      <c r="A7" s="127"/>
      <c r="B7" s="145" t="s">
        <v>112</v>
      </c>
      <c r="C7" s="237" t="s">
        <v>451</v>
      </c>
      <c r="D7" s="147" t="s">
        <v>113</v>
      </c>
      <c r="E7" s="519" t="s">
        <v>452</v>
      </c>
      <c r="F7" s="520"/>
      <c r="G7" s="521"/>
      <c r="H7" s="131"/>
      <c r="L7">
        <v>2</v>
      </c>
    </row>
    <row r="8" spans="1:16" ht="15" customHeight="1" x14ac:dyDescent="0.25">
      <c r="A8" s="127"/>
      <c r="B8" s="145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131"/>
      <c r="L8">
        <v>0</v>
      </c>
    </row>
    <row r="9" spans="1:16" ht="15" customHeight="1" x14ac:dyDescent="0.25">
      <c r="A9" s="127"/>
      <c r="B9" s="145" t="s">
        <v>6</v>
      </c>
      <c r="C9" s="446" t="s">
        <v>379</v>
      </c>
      <c r="D9" s="446"/>
      <c r="E9" s="446"/>
      <c r="F9" s="446"/>
      <c r="G9" s="447"/>
      <c r="H9" s="131"/>
    </row>
    <row r="10" spans="1:16" s="143" customFormat="1" x14ac:dyDescent="0.25">
      <c r="A10" s="234"/>
      <c r="B10" s="140" t="s">
        <v>117</v>
      </c>
      <c r="C10" s="487" t="s">
        <v>380</v>
      </c>
      <c r="D10" s="441"/>
      <c r="E10" s="441"/>
      <c r="F10" s="441"/>
      <c r="G10" s="442"/>
      <c r="H10" s="236"/>
    </row>
    <row r="11" spans="1:16" ht="15.75" thickBot="1" x14ac:dyDescent="0.3">
      <c r="A11" s="127"/>
      <c r="B11" s="149" t="s">
        <v>119</v>
      </c>
      <c r="C11" s="451" t="s">
        <v>154</v>
      </c>
      <c r="D11" s="452"/>
      <c r="E11" s="452"/>
      <c r="F11" s="452"/>
      <c r="G11" s="453"/>
      <c r="H11" s="131"/>
    </row>
    <row r="12" spans="1:16" ht="15.75" thickBot="1" x14ac:dyDescent="0.3">
      <c r="A12" s="127"/>
      <c r="B12" s="176"/>
      <c r="C12" s="176"/>
      <c r="D12" s="176"/>
      <c r="E12" s="176"/>
      <c r="F12" s="176"/>
      <c r="G12" s="176"/>
      <c r="H12" s="131"/>
      <c r="J12" s="134"/>
      <c r="K12" s="134"/>
      <c r="L12" s="134"/>
      <c r="M12" s="134"/>
      <c r="N12" s="134"/>
      <c r="O12" s="134"/>
      <c r="P12" s="134"/>
    </row>
    <row r="13" spans="1:16" ht="15.75" thickBot="1" x14ac:dyDescent="0.3">
      <c r="A13" s="127"/>
      <c r="B13" s="437" t="s">
        <v>41</v>
      </c>
      <c r="C13" s="438"/>
      <c r="D13" s="438"/>
      <c r="E13" s="438"/>
      <c r="F13" s="438"/>
      <c r="G13" s="439"/>
      <c r="H13" s="131"/>
    </row>
    <row r="14" spans="1:16" s="126" customFormat="1" ht="15.75" thickBot="1" x14ac:dyDescent="0.3">
      <c r="A14" s="127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131"/>
    </row>
    <row r="15" spans="1:16" s="126" customFormat="1" x14ac:dyDescent="0.25">
      <c r="A15" s="127"/>
      <c r="B15" s="153" t="s">
        <v>457</v>
      </c>
      <c r="C15" s="238" t="s">
        <v>458</v>
      </c>
      <c r="D15" s="239" t="s">
        <v>401</v>
      </c>
      <c r="E15" s="240"/>
      <c r="F15" s="163">
        <v>0.34</v>
      </c>
      <c r="G15" s="240"/>
      <c r="H15" s="131"/>
    </row>
    <row r="16" spans="1:16" s="126" customFormat="1" x14ac:dyDescent="0.25">
      <c r="A16" s="127"/>
      <c r="B16" s="37" t="s">
        <v>459</v>
      </c>
      <c r="C16" s="241" t="s">
        <v>460</v>
      </c>
      <c r="D16" s="242" t="s">
        <v>215</v>
      </c>
      <c r="E16" s="243"/>
      <c r="F16" s="244">
        <v>0.04</v>
      </c>
      <c r="G16" s="243"/>
      <c r="H16" s="131"/>
    </row>
    <row r="17" spans="1:13" s="126" customFormat="1" x14ac:dyDescent="0.25">
      <c r="A17" s="127"/>
      <c r="B17" s="37" t="s">
        <v>461</v>
      </c>
      <c r="C17" s="241" t="s">
        <v>462</v>
      </c>
      <c r="D17" s="242" t="s">
        <v>215</v>
      </c>
      <c r="E17" s="243"/>
      <c r="F17" s="244">
        <v>0.04</v>
      </c>
      <c r="G17" s="243"/>
      <c r="H17" s="131"/>
    </row>
    <row r="18" spans="1:13" s="126" customFormat="1" x14ac:dyDescent="0.25">
      <c r="A18" s="127"/>
      <c r="B18" s="37" t="s">
        <v>463</v>
      </c>
      <c r="C18" s="241" t="s">
        <v>464</v>
      </c>
      <c r="D18" s="242" t="s">
        <v>272</v>
      </c>
      <c r="E18" s="243"/>
      <c r="F18" s="244">
        <v>0.04</v>
      </c>
      <c r="G18" s="243"/>
      <c r="H18" s="131"/>
    </row>
    <row r="19" spans="1:13" s="126" customFormat="1" x14ac:dyDescent="0.25">
      <c r="A19" s="127"/>
      <c r="B19" s="37" t="s">
        <v>465</v>
      </c>
      <c r="C19" s="241" t="s">
        <v>466</v>
      </c>
      <c r="D19" s="242" t="s">
        <v>401</v>
      </c>
      <c r="E19" s="243"/>
      <c r="F19" s="244">
        <v>0.17</v>
      </c>
      <c r="G19" s="243"/>
      <c r="H19" s="131"/>
    </row>
    <row r="20" spans="1:13" s="126" customFormat="1" x14ac:dyDescent="0.25">
      <c r="A20" s="127"/>
      <c r="B20" s="37" t="s">
        <v>467</v>
      </c>
      <c r="C20" s="241" t="s">
        <v>468</v>
      </c>
      <c r="D20" s="242" t="s">
        <v>272</v>
      </c>
      <c r="E20" s="243"/>
      <c r="F20" s="244">
        <v>0.17</v>
      </c>
      <c r="G20" s="243"/>
      <c r="H20" s="131"/>
    </row>
    <row r="21" spans="1:13" s="126" customFormat="1" x14ac:dyDescent="0.25">
      <c r="A21" s="127"/>
      <c r="B21" s="37" t="s">
        <v>469</v>
      </c>
      <c r="C21" s="241" t="s">
        <v>470</v>
      </c>
      <c r="D21" s="242" t="s">
        <v>401</v>
      </c>
      <c r="E21" s="243"/>
      <c r="F21" s="244">
        <v>3.3</v>
      </c>
      <c r="G21" s="243"/>
      <c r="H21" s="131"/>
    </row>
    <row r="22" spans="1:13" s="126" customFormat="1" x14ac:dyDescent="0.25">
      <c r="A22" s="127"/>
      <c r="B22" s="37" t="s">
        <v>471</v>
      </c>
      <c r="C22" s="241" t="s">
        <v>472</v>
      </c>
      <c r="D22" s="242" t="s">
        <v>401</v>
      </c>
      <c r="E22" s="243"/>
      <c r="F22" s="244">
        <v>10</v>
      </c>
      <c r="G22" s="243"/>
      <c r="H22" s="131"/>
    </row>
    <row r="23" spans="1:13" s="126" customFormat="1" x14ac:dyDescent="0.25">
      <c r="A23" s="127"/>
      <c r="B23" s="37" t="s">
        <v>473</v>
      </c>
      <c r="C23" s="241" t="s">
        <v>474</v>
      </c>
      <c r="D23" s="242" t="s">
        <v>401</v>
      </c>
      <c r="E23" s="243"/>
      <c r="F23" s="244">
        <v>0.33</v>
      </c>
      <c r="G23" s="243"/>
      <c r="H23" s="131"/>
    </row>
    <row r="24" spans="1:13" s="126" customFormat="1" x14ac:dyDescent="0.25">
      <c r="A24" s="127"/>
      <c r="B24" s="37" t="s">
        <v>475</v>
      </c>
      <c r="C24" s="241" t="s">
        <v>476</v>
      </c>
      <c r="D24" s="242" t="s">
        <v>401</v>
      </c>
      <c r="E24" s="243"/>
      <c r="F24" s="244">
        <v>0.67</v>
      </c>
      <c r="G24" s="243"/>
      <c r="H24" s="131"/>
    </row>
    <row r="25" spans="1:13" s="126" customFormat="1" x14ac:dyDescent="0.25">
      <c r="A25" s="127"/>
      <c r="B25" s="37" t="s">
        <v>461</v>
      </c>
      <c r="C25" s="241" t="s">
        <v>462</v>
      </c>
      <c r="D25" s="242" t="s">
        <v>215</v>
      </c>
      <c r="E25" s="243"/>
      <c r="F25" s="244">
        <v>0.04</v>
      </c>
      <c r="G25" s="243"/>
      <c r="H25" s="131"/>
    </row>
    <row r="26" spans="1:13" s="126" customFormat="1" x14ac:dyDescent="0.25">
      <c r="A26" s="127"/>
      <c r="B26" s="37" t="s">
        <v>463</v>
      </c>
      <c r="C26" s="241" t="s">
        <v>464</v>
      </c>
      <c r="D26" s="242" t="s">
        <v>272</v>
      </c>
      <c r="E26" s="243"/>
      <c r="F26" s="244">
        <v>0.04</v>
      </c>
      <c r="G26" s="243"/>
      <c r="H26" s="131"/>
    </row>
    <row r="27" spans="1:13" s="126" customFormat="1" x14ac:dyDescent="0.25">
      <c r="A27" s="127"/>
      <c r="B27" s="37" t="s">
        <v>465</v>
      </c>
      <c r="C27" s="241" t="s">
        <v>466</v>
      </c>
      <c r="D27" s="242" t="s">
        <v>401</v>
      </c>
      <c r="E27" s="243"/>
      <c r="F27" s="244">
        <v>0.17</v>
      </c>
      <c r="G27" s="243"/>
      <c r="H27" s="131"/>
    </row>
    <row r="28" spans="1:13" s="126" customFormat="1" x14ac:dyDescent="0.25">
      <c r="A28" s="127"/>
      <c r="B28" s="37" t="s">
        <v>467</v>
      </c>
      <c r="C28" s="241" t="s">
        <v>468</v>
      </c>
      <c r="D28" s="242" t="s">
        <v>272</v>
      </c>
      <c r="E28" s="243"/>
      <c r="F28" s="244">
        <v>0.17</v>
      </c>
      <c r="G28" s="243"/>
      <c r="H28" s="131"/>
    </row>
    <row r="29" spans="1:13" s="126" customFormat="1" x14ac:dyDescent="0.25">
      <c r="A29" s="127"/>
      <c r="B29" s="37" t="s">
        <v>469</v>
      </c>
      <c r="C29" s="241" t="s">
        <v>470</v>
      </c>
      <c r="D29" s="242" t="s">
        <v>401</v>
      </c>
      <c r="E29" s="243"/>
      <c r="F29" s="244">
        <v>3.3</v>
      </c>
      <c r="G29" s="243"/>
      <c r="H29" s="131"/>
    </row>
    <row r="30" spans="1:13" s="126" customFormat="1" x14ac:dyDescent="0.25">
      <c r="A30" s="127"/>
      <c r="B30" s="37" t="s">
        <v>471</v>
      </c>
      <c r="C30" s="241" t="s">
        <v>472</v>
      </c>
      <c r="D30" s="242" t="s">
        <v>401</v>
      </c>
      <c r="E30" s="243"/>
      <c r="F30" s="244">
        <v>10</v>
      </c>
      <c r="G30" s="243"/>
      <c r="H30" s="131"/>
    </row>
    <row r="31" spans="1:13" s="126" customFormat="1" x14ac:dyDescent="0.25">
      <c r="A31" s="127"/>
      <c r="B31" s="37" t="s">
        <v>473</v>
      </c>
      <c r="C31" s="241" t="s">
        <v>474</v>
      </c>
      <c r="D31" s="242" t="s">
        <v>401</v>
      </c>
      <c r="E31" s="243"/>
      <c r="F31" s="244">
        <v>0.33</v>
      </c>
      <c r="G31" s="243"/>
      <c r="H31" s="131"/>
    </row>
    <row r="32" spans="1:13" s="126" customFormat="1" ht="15.75" thickBot="1" x14ac:dyDescent="0.3">
      <c r="A32" s="127"/>
      <c r="B32" s="156" t="s">
        <v>475</v>
      </c>
      <c r="C32" s="238" t="s">
        <v>476</v>
      </c>
      <c r="D32" s="245" t="s">
        <v>401</v>
      </c>
      <c r="E32" s="246"/>
      <c r="F32" s="247">
        <v>0.67</v>
      </c>
      <c r="G32" s="248"/>
      <c r="H32" s="131"/>
      <c r="M32" s="249"/>
    </row>
    <row r="33" spans="1:10" ht="15.75" thickBot="1" x14ac:dyDescent="0.3">
      <c r="A33" s="127"/>
      <c r="B33" s="511" t="s">
        <v>50</v>
      </c>
      <c r="C33" s="512"/>
      <c r="D33" s="512"/>
      <c r="E33" s="512"/>
      <c r="F33" s="513"/>
      <c r="G33" s="160">
        <f>SUM(G15:G32)</f>
        <v>0</v>
      </c>
      <c r="H33" s="131"/>
    </row>
    <row r="34" spans="1:10" ht="15.75" thickBot="1" x14ac:dyDescent="0.3">
      <c r="A34" s="127"/>
      <c r="B34" s="123"/>
      <c r="C34" s="123"/>
      <c r="D34" s="123"/>
      <c r="E34" s="123"/>
      <c r="F34" s="123"/>
      <c r="G34" s="123"/>
      <c r="H34" s="131"/>
      <c r="J34" s="250"/>
    </row>
    <row r="35" spans="1:10" ht="15.75" thickBot="1" x14ac:dyDescent="0.3">
      <c r="A35" s="127"/>
      <c r="B35" s="437" t="s">
        <v>42</v>
      </c>
      <c r="C35" s="438"/>
      <c r="D35" s="438"/>
      <c r="E35" s="438"/>
      <c r="F35" s="438"/>
      <c r="G35" s="439"/>
      <c r="H35" s="131"/>
    </row>
    <row r="36" spans="1:10" ht="15.75" thickBot="1" x14ac:dyDescent="0.3">
      <c r="A36" s="127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131"/>
    </row>
    <row r="37" spans="1:10" x14ac:dyDescent="0.25">
      <c r="A37" s="127"/>
      <c r="B37" s="153" t="s">
        <v>477</v>
      </c>
      <c r="C37" s="238" t="s">
        <v>478</v>
      </c>
      <c r="D37" s="251" t="s">
        <v>401</v>
      </c>
      <c r="E37" s="252"/>
      <c r="F37" s="253">
        <v>6</v>
      </c>
      <c r="G37" s="240"/>
      <c r="H37" s="131"/>
    </row>
    <row r="38" spans="1:10" x14ac:dyDescent="0.25">
      <c r="A38" s="127"/>
      <c r="B38" s="37" t="s">
        <v>479</v>
      </c>
      <c r="C38" s="241" t="s">
        <v>480</v>
      </c>
      <c r="D38" s="254" t="s">
        <v>150</v>
      </c>
      <c r="E38" s="255"/>
      <c r="F38" s="256">
        <v>2.1</v>
      </c>
      <c r="G38" s="243"/>
      <c r="H38" s="131"/>
    </row>
    <row r="39" spans="1:10" x14ac:dyDescent="0.25">
      <c r="A39" s="127"/>
      <c r="B39" s="37" t="s">
        <v>481</v>
      </c>
      <c r="C39" s="241" t="s">
        <v>482</v>
      </c>
      <c r="D39" s="254" t="s">
        <v>150</v>
      </c>
      <c r="E39" s="255"/>
      <c r="F39" s="256">
        <v>0.18</v>
      </c>
      <c r="G39" s="243"/>
      <c r="H39" s="131"/>
    </row>
    <row r="40" spans="1:10" x14ac:dyDescent="0.25">
      <c r="A40" s="127"/>
      <c r="B40" s="37" t="s">
        <v>483</v>
      </c>
      <c r="C40" s="241" t="s">
        <v>484</v>
      </c>
      <c r="D40" s="254" t="s">
        <v>156</v>
      </c>
      <c r="E40" s="255"/>
      <c r="F40" s="256">
        <v>0.44440000000000002</v>
      </c>
      <c r="G40" s="243"/>
      <c r="H40" s="131"/>
    </row>
    <row r="41" spans="1:10" x14ac:dyDescent="0.25">
      <c r="A41" s="127"/>
      <c r="B41" s="37" t="s">
        <v>148</v>
      </c>
      <c r="C41" s="241" t="s">
        <v>454</v>
      </c>
      <c r="D41" s="254" t="s">
        <v>49</v>
      </c>
      <c r="E41" s="255"/>
      <c r="F41" s="256">
        <v>0.05</v>
      </c>
      <c r="G41" s="243"/>
      <c r="H41" s="131"/>
    </row>
    <row r="42" spans="1:10" x14ac:dyDescent="0.25">
      <c r="A42" s="127"/>
      <c r="B42" s="37" t="s">
        <v>481</v>
      </c>
      <c r="C42" s="241" t="s">
        <v>482</v>
      </c>
      <c r="D42" s="254" t="s">
        <v>150</v>
      </c>
      <c r="E42" s="255"/>
      <c r="F42" s="256">
        <v>0.18</v>
      </c>
      <c r="G42" s="243"/>
      <c r="H42" s="131"/>
    </row>
    <row r="43" spans="1:10" x14ac:dyDescent="0.25">
      <c r="A43" s="127"/>
      <c r="B43" s="37" t="s">
        <v>483</v>
      </c>
      <c r="C43" s="241" t="s">
        <v>484</v>
      </c>
      <c r="D43" s="254" t="s">
        <v>156</v>
      </c>
      <c r="E43" s="255"/>
      <c r="F43" s="256">
        <v>0.44440000000000002</v>
      </c>
      <c r="G43" s="243"/>
      <c r="H43" s="131"/>
    </row>
    <row r="44" spans="1:10" ht="15.75" thickBot="1" x14ac:dyDescent="0.3">
      <c r="A44" s="127"/>
      <c r="B44" s="157" t="s">
        <v>148</v>
      </c>
      <c r="C44" s="238" t="s">
        <v>454</v>
      </c>
      <c r="D44" s="257" t="s">
        <v>49</v>
      </c>
      <c r="E44" s="248">
        <v>0</v>
      </c>
      <c r="F44" s="159">
        <v>0.05</v>
      </c>
      <c r="G44" s="248"/>
      <c r="H44" s="131"/>
    </row>
    <row r="45" spans="1:10" ht="15.75" thickBot="1" x14ac:dyDescent="0.3">
      <c r="A45" s="127"/>
      <c r="B45" s="511" t="s">
        <v>47</v>
      </c>
      <c r="C45" s="512"/>
      <c r="D45" s="512"/>
      <c r="E45" s="512"/>
      <c r="F45" s="513"/>
      <c r="G45" s="160">
        <f>SUM(G37:G44)</f>
        <v>0</v>
      </c>
      <c r="H45" s="131"/>
    </row>
    <row r="46" spans="1:10" ht="15.75" thickBot="1" x14ac:dyDescent="0.3">
      <c r="A46" s="127"/>
      <c r="B46" s="123"/>
      <c r="C46" s="123"/>
      <c r="D46" s="123"/>
      <c r="E46" s="123"/>
      <c r="F46" s="123"/>
      <c r="G46" s="123"/>
      <c r="H46" s="131"/>
    </row>
    <row r="47" spans="1:10" ht="15.75" thickBot="1" x14ac:dyDescent="0.3">
      <c r="A47" s="127"/>
      <c r="B47" s="437" t="s">
        <v>122</v>
      </c>
      <c r="C47" s="438"/>
      <c r="D47" s="438"/>
      <c r="E47" s="438"/>
      <c r="F47" s="438"/>
      <c r="G47" s="439"/>
      <c r="H47" s="131"/>
    </row>
    <row r="48" spans="1:10" ht="15.75" thickBot="1" x14ac:dyDescent="0.3">
      <c r="A48" s="127"/>
      <c r="B48" s="150" t="s">
        <v>6</v>
      </c>
      <c r="C48" s="32" t="s">
        <v>7</v>
      </c>
      <c r="D48" s="33" t="s">
        <v>8</v>
      </c>
      <c r="E48" s="33" t="s">
        <v>9</v>
      </c>
      <c r="F48" s="33" t="s">
        <v>10</v>
      </c>
      <c r="G48" s="34" t="s">
        <v>11</v>
      </c>
      <c r="H48" s="131"/>
    </row>
    <row r="49" spans="1:8" ht="30" x14ac:dyDescent="0.25">
      <c r="A49" s="127"/>
      <c r="B49" s="153" t="s">
        <v>485</v>
      </c>
      <c r="C49" s="238" t="s">
        <v>373</v>
      </c>
      <c r="D49" s="251" t="s">
        <v>171</v>
      </c>
      <c r="E49" s="240"/>
      <c r="F49" s="163">
        <v>1.1000000000000001</v>
      </c>
      <c r="G49" s="240"/>
      <c r="H49" s="131"/>
    </row>
    <row r="50" spans="1:8" ht="15.75" thickBot="1" x14ac:dyDescent="0.3">
      <c r="A50" s="127"/>
      <c r="B50" s="157" t="s">
        <v>231</v>
      </c>
      <c r="C50" s="238" t="s">
        <v>366</v>
      </c>
      <c r="D50" s="257" t="s">
        <v>171</v>
      </c>
      <c r="E50" s="248">
        <v>25842.387808870866</v>
      </c>
      <c r="F50" s="159">
        <v>0.5</v>
      </c>
      <c r="G50" s="248"/>
      <c r="H50" s="131"/>
    </row>
    <row r="51" spans="1:8" ht="15.75" thickBot="1" x14ac:dyDescent="0.3">
      <c r="A51" s="127"/>
      <c r="B51" s="511" t="s">
        <v>46</v>
      </c>
      <c r="C51" s="512"/>
      <c r="D51" s="512"/>
      <c r="E51" s="512"/>
      <c r="F51" s="513"/>
      <c r="G51" s="160">
        <f>SUM(G48:G50)</f>
        <v>0</v>
      </c>
      <c r="H51" s="131"/>
    </row>
    <row r="52" spans="1:8" ht="15.75" thickBot="1" x14ac:dyDescent="0.3">
      <c r="A52" s="127"/>
      <c r="B52" s="123"/>
      <c r="C52" s="123"/>
      <c r="D52" s="123"/>
      <c r="E52" s="123"/>
      <c r="F52" s="123"/>
      <c r="G52" s="123"/>
      <c r="H52" s="131"/>
    </row>
    <row r="53" spans="1:8" ht="15.75" thickBot="1" x14ac:dyDescent="0.3">
      <c r="A53" s="127"/>
      <c r="B53" s="437" t="s">
        <v>44</v>
      </c>
      <c r="C53" s="438"/>
      <c r="D53" s="438"/>
      <c r="E53" s="438"/>
      <c r="F53" s="438"/>
      <c r="G53" s="439"/>
      <c r="H53" s="131"/>
    </row>
    <row r="54" spans="1:8" ht="15.75" thickBot="1" x14ac:dyDescent="0.3">
      <c r="A54" s="127"/>
      <c r="B54" s="150" t="s">
        <v>6</v>
      </c>
      <c r="C54" s="32" t="s">
        <v>7</v>
      </c>
      <c r="D54" s="33" t="s">
        <v>8</v>
      </c>
      <c r="E54" s="33" t="s">
        <v>9</v>
      </c>
      <c r="F54" s="33" t="s">
        <v>10</v>
      </c>
      <c r="G54" s="34" t="s">
        <v>11</v>
      </c>
      <c r="H54" s="131"/>
    </row>
    <row r="55" spans="1:8" x14ac:dyDescent="0.25">
      <c r="A55" s="127"/>
      <c r="B55" s="153"/>
      <c r="C55" s="238"/>
      <c r="D55" s="251"/>
      <c r="E55" s="154"/>
      <c r="F55" s="163"/>
      <c r="G55" s="240"/>
      <c r="H55" s="131"/>
    </row>
    <row r="56" spans="1:8" ht="15.75" thickBot="1" x14ac:dyDescent="0.3">
      <c r="A56" s="127"/>
      <c r="B56" s="157"/>
      <c r="C56" s="238"/>
      <c r="D56" s="257"/>
      <c r="E56" s="158"/>
      <c r="F56" s="159"/>
      <c r="G56" s="248"/>
      <c r="H56" s="131"/>
    </row>
    <row r="57" spans="1:8" ht="15.75" thickBot="1" x14ac:dyDescent="0.3">
      <c r="A57" s="127"/>
      <c r="B57" s="511" t="s">
        <v>45</v>
      </c>
      <c r="C57" s="512"/>
      <c r="D57" s="512"/>
      <c r="E57" s="512"/>
      <c r="F57" s="513"/>
      <c r="G57" s="160">
        <f>SUM(G55:G56)</f>
        <v>0</v>
      </c>
      <c r="H57" s="131"/>
    </row>
    <row r="58" spans="1:8" ht="15.75" thickBot="1" x14ac:dyDescent="0.3">
      <c r="A58" s="127"/>
      <c r="B58" s="173"/>
      <c r="C58" s="173"/>
      <c r="D58" s="173"/>
      <c r="E58" s="173"/>
      <c r="F58" s="173"/>
      <c r="G58" s="173"/>
      <c r="H58" s="131"/>
    </row>
    <row r="59" spans="1:8" x14ac:dyDescent="0.25">
      <c r="A59" s="127"/>
      <c r="B59" s="514" t="s">
        <v>123</v>
      </c>
      <c r="C59" s="515"/>
      <c r="D59" s="515"/>
      <c r="E59" s="515"/>
      <c r="F59" s="515"/>
      <c r="G59" s="165">
        <f>$G$57+$G$51+$G$45+$G$33</f>
        <v>0</v>
      </c>
      <c r="H59" s="131"/>
    </row>
    <row r="60" spans="1:8" x14ac:dyDescent="0.25">
      <c r="A60" s="127"/>
      <c r="B60" s="419" t="s">
        <v>124</v>
      </c>
      <c r="C60" s="420"/>
      <c r="D60" s="420"/>
      <c r="E60" s="420"/>
      <c r="F60" s="166">
        <v>1</v>
      </c>
      <c r="G60" s="167">
        <f>G59*F60</f>
        <v>0</v>
      </c>
      <c r="H60" s="131"/>
    </row>
    <row r="61" spans="1:8" x14ac:dyDescent="0.25">
      <c r="A61" s="127"/>
      <c r="B61" s="419" t="s">
        <v>36</v>
      </c>
      <c r="C61" s="420"/>
      <c r="D61" s="420"/>
      <c r="E61" s="420"/>
      <c r="F61" s="169">
        <v>0.15609999999999999</v>
      </c>
      <c r="G61" s="167">
        <f>F61*G60</f>
        <v>0</v>
      </c>
      <c r="H61" s="131"/>
    </row>
    <row r="62" spans="1:8" x14ac:dyDescent="0.25">
      <c r="A62" s="127"/>
      <c r="B62" s="419" t="s">
        <v>37</v>
      </c>
      <c r="C62" s="420"/>
      <c r="D62" s="420"/>
      <c r="E62" s="420"/>
      <c r="F62" s="169">
        <v>0</v>
      </c>
      <c r="G62" s="167">
        <f>F62*G60</f>
        <v>0</v>
      </c>
      <c r="H62" s="131"/>
    </row>
    <row r="63" spans="1:8" x14ac:dyDescent="0.25">
      <c r="A63" s="127"/>
      <c r="B63" s="419" t="s">
        <v>38</v>
      </c>
      <c r="C63" s="420"/>
      <c r="D63" s="420"/>
      <c r="E63" s="420"/>
      <c r="F63" s="169">
        <v>0.05</v>
      </c>
      <c r="G63" s="167">
        <f>F63*G60</f>
        <v>0</v>
      </c>
      <c r="H63" s="131"/>
    </row>
    <row r="64" spans="1:8" ht="15.75" thickBot="1" x14ac:dyDescent="0.3">
      <c r="A64" s="127"/>
      <c r="B64" s="421" t="s">
        <v>39</v>
      </c>
      <c r="C64" s="422"/>
      <c r="D64" s="422"/>
      <c r="E64" s="422"/>
      <c r="F64" s="170">
        <v>0.19</v>
      </c>
      <c r="G64" s="171">
        <f>F64*G63</f>
        <v>0</v>
      </c>
      <c r="H64" s="131"/>
    </row>
    <row r="65" spans="1:8" ht="15.75" thickBot="1" x14ac:dyDescent="0.3">
      <c r="A65" s="127"/>
      <c r="B65" s="415"/>
      <c r="C65" s="415"/>
      <c r="D65" s="415"/>
      <c r="E65" s="415"/>
      <c r="F65" s="415"/>
      <c r="G65" s="415"/>
      <c r="H65" s="131"/>
    </row>
    <row r="66" spans="1:8" ht="15.75" thickBot="1" x14ac:dyDescent="0.3">
      <c r="A66" s="127"/>
      <c r="B66" s="423" t="s">
        <v>40</v>
      </c>
      <c r="C66" s="424"/>
      <c r="D66" s="424"/>
      <c r="E66" s="424"/>
      <c r="F66" s="425"/>
      <c r="G66" s="172">
        <f>G64+G63+G62+G61+G60</f>
        <v>0</v>
      </c>
      <c r="H66" s="131"/>
    </row>
    <row r="67" spans="1:8" x14ac:dyDescent="0.25">
      <c r="A67" s="127"/>
      <c r="B67" s="173"/>
      <c r="C67" s="173"/>
      <c r="D67" s="173"/>
      <c r="E67" s="173"/>
      <c r="F67" s="173"/>
      <c r="G67" s="173"/>
      <c r="H67" s="131"/>
    </row>
    <row r="68" spans="1:8" x14ac:dyDescent="0.25">
      <c r="A68" s="127"/>
      <c r="B68" s="174"/>
      <c r="C68" s="174"/>
      <c r="D68" s="174"/>
      <c r="E68" s="174"/>
      <c r="F68" s="174"/>
      <c r="G68" s="174"/>
      <c r="H68" s="131"/>
    </row>
    <row r="69" spans="1:8" ht="15.75" thickBot="1" x14ac:dyDescent="0.3">
      <c r="A69" s="175"/>
      <c r="B69" s="176"/>
      <c r="C69" s="176"/>
      <c r="D69" s="176"/>
      <c r="E69" s="176"/>
      <c r="F69" s="176"/>
      <c r="G69" s="176"/>
      <c r="H69" s="177"/>
    </row>
    <row r="70" spans="1:8" x14ac:dyDescent="0.25">
      <c r="B70" s="250"/>
      <c r="C70" s="148"/>
      <c r="D70" s="250"/>
      <c r="E70" s="250"/>
      <c r="F70" s="258"/>
      <c r="G70" s="250"/>
    </row>
    <row r="71" spans="1:8" x14ac:dyDescent="0.25">
      <c r="B71" s="250"/>
      <c r="C71" s="148"/>
      <c r="D71" s="250"/>
      <c r="E71" s="250"/>
      <c r="F71" s="258"/>
      <c r="G71" s="250"/>
    </row>
    <row r="72" spans="1:8" x14ac:dyDescent="0.25">
      <c r="B72" s="250"/>
      <c r="C72" s="148"/>
      <c r="D72" s="250"/>
      <c r="E72" s="250"/>
      <c r="F72" s="258"/>
      <c r="G72" s="250"/>
    </row>
    <row r="73" spans="1:8" x14ac:dyDescent="0.25">
      <c r="B73" s="250"/>
      <c r="C73" s="148"/>
      <c r="D73" s="250"/>
      <c r="E73" s="250"/>
      <c r="F73" s="258"/>
      <c r="G73" s="250"/>
    </row>
    <row r="74" spans="1:8" x14ac:dyDescent="0.25">
      <c r="B74" s="250"/>
      <c r="C74" s="148"/>
      <c r="D74" s="250"/>
      <c r="E74" s="250"/>
      <c r="F74" s="258"/>
      <c r="G74" s="250"/>
    </row>
    <row r="75" spans="1:8" x14ac:dyDescent="0.25">
      <c r="B75" s="250"/>
      <c r="C75" s="148"/>
      <c r="D75" s="250"/>
      <c r="E75" s="250"/>
      <c r="F75" s="258"/>
      <c r="G75" s="250"/>
    </row>
    <row r="76" spans="1:8" x14ac:dyDescent="0.25">
      <c r="B76" s="250"/>
      <c r="C76" s="148"/>
      <c r="D76" s="250"/>
      <c r="E76" s="250"/>
      <c r="F76" s="258"/>
      <c r="G76" s="250"/>
    </row>
    <row r="77" spans="1:8" x14ac:dyDescent="0.25">
      <c r="B77" s="250"/>
      <c r="C77" s="148"/>
      <c r="D77" s="250"/>
      <c r="E77" s="250"/>
      <c r="F77" s="258"/>
      <c r="G77" s="250"/>
    </row>
    <row r="78" spans="1:8" x14ac:dyDescent="0.25">
      <c r="B78" s="250"/>
      <c r="C78" s="148"/>
      <c r="D78" s="250"/>
      <c r="E78" s="250"/>
      <c r="F78" s="258"/>
      <c r="G78" s="250"/>
    </row>
    <row r="79" spans="1:8" x14ac:dyDescent="0.25">
      <c r="B79" s="250"/>
      <c r="C79" s="148"/>
      <c r="D79" s="250"/>
      <c r="E79" s="250"/>
      <c r="F79" s="258"/>
      <c r="G79" s="250"/>
    </row>
    <row r="80" spans="1:8" x14ac:dyDescent="0.25">
      <c r="B80" s="250"/>
      <c r="C80" s="148"/>
      <c r="D80" s="250"/>
      <c r="E80" s="250"/>
      <c r="F80" s="258"/>
      <c r="G80" s="250"/>
    </row>
    <row r="81" spans="2:7" x14ac:dyDescent="0.25">
      <c r="B81" s="250"/>
      <c r="C81" s="148"/>
      <c r="D81" s="250"/>
      <c r="E81" s="250"/>
      <c r="F81" s="258"/>
      <c r="G81" s="250"/>
    </row>
    <row r="82" spans="2:7" x14ac:dyDescent="0.25">
      <c r="B82" s="250"/>
      <c r="C82" s="148"/>
      <c r="D82" s="250"/>
      <c r="E82" s="250"/>
      <c r="F82" s="258"/>
      <c r="G82" s="250"/>
    </row>
    <row r="83" spans="2:7" x14ac:dyDescent="0.25">
      <c r="B83" s="250"/>
      <c r="C83" s="148"/>
      <c r="D83" s="250"/>
      <c r="E83" s="250"/>
      <c r="F83" s="258"/>
      <c r="G83" s="250"/>
    </row>
    <row r="84" spans="2:7" x14ac:dyDescent="0.25">
      <c r="B84" s="250"/>
      <c r="C84" s="148"/>
      <c r="D84" s="250"/>
      <c r="E84" s="250"/>
      <c r="F84" s="258"/>
      <c r="G84" s="250"/>
    </row>
    <row r="85" spans="2:7" x14ac:dyDescent="0.25">
      <c r="B85" s="250"/>
      <c r="C85" s="148"/>
      <c r="D85" s="250"/>
      <c r="E85" s="250"/>
      <c r="F85" s="258"/>
      <c r="G85" s="250"/>
    </row>
    <row r="86" spans="2:7" x14ac:dyDescent="0.25">
      <c r="B86" s="250"/>
      <c r="C86" s="148"/>
      <c r="D86" s="250"/>
      <c r="E86" s="250"/>
      <c r="F86" s="258"/>
      <c r="G86" s="250"/>
    </row>
    <row r="87" spans="2:7" x14ac:dyDescent="0.25">
      <c r="B87" s="250"/>
      <c r="C87" s="148"/>
      <c r="D87" s="250"/>
      <c r="E87" s="250"/>
      <c r="F87" s="258"/>
      <c r="G87" s="250"/>
    </row>
  </sheetData>
  <mergeCells count="24">
    <mergeCell ref="B45:F45"/>
    <mergeCell ref="B2:F2"/>
    <mergeCell ref="B4:G4"/>
    <mergeCell ref="C5:G5"/>
    <mergeCell ref="E7:G7"/>
    <mergeCell ref="E8:G8"/>
    <mergeCell ref="C9:G9"/>
    <mergeCell ref="C10:G10"/>
    <mergeCell ref="C11:G11"/>
    <mergeCell ref="B13:G13"/>
    <mergeCell ref="B33:F33"/>
    <mergeCell ref="B35:G35"/>
    <mergeCell ref="B66:F66"/>
    <mergeCell ref="B47:G47"/>
    <mergeCell ref="B51:F51"/>
    <mergeCell ref="B53:G53"/>
    <mergeCell ref="B57:F57"/>
    <mergeCell ref="B59:F59"/>
    <mergeCell ref="B60:E60"/>
    <mergeCell ref="B61:E61"/>
    <mergeCell ref="B62:E62"/>
    <mergeCell ref="B63:E63"/>
    <mergeCell ref="B64:E64"/>
    <mergeCell ref="B65:G65"/>
  </mergeCells>
  <pageMargins left="0.7" right="0.7" top="0.75" bottom="0.75" header="0.3" footer="0.3"/>
  <pageSetup paperSize="9" scale="56" fitToHeight="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DFEF-901D-4DBB-AD8E-456894F377E8}">
  <sheetPr codeName="Hoja107">
    <tabColor rgb="FF5B9BD5"/>
    <pageSetUpPr fitToPage="1"/>
  </sheetPr>
  <dimension ref="A1:R950"/>
  <sheetViews>
    <sheetView zoomScale="70" zoomScaleNormal="70" workbookViewId="0">
      <selection activeCell="H2" sqref="H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2" t="s">
        <v>516</v>
      </c>
      <c r="E2" s="523"/>
      <c r="F2" s="523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'8.05'!E8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'8.05'!C9</f>
        <v>M-8.05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'8.05'!C10</f>
        <v>CIELO RASO PLACA SUPERBOARD 6 MM INC PINTURA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'8.05'!C11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381</v>
      </c>
      <c r="C15" s="190"/>
      <c r="D15" s="190"/>
      <c r="E15" s="190"/>
      <c r="F15" s="190">
        <v>125</v>
      </c>
      <c r="G15" s="190">
        <v>1</v>
      </c>
      <c r="H15" s="191">
        <f>F15*G15</f>
        <v>125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125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125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168.75" customHeight="1" x14ac:dyDescent="0.25">
      <c r="B25" s="462"/>
      <c r="C25" s="463"/>
      <c r="D25" s="463"/>
      <c r="E25" s="463"/>
      <c r="F25" s="463"/>
      <c r="G25" s="463"/>
      <c r="H25" s="464"/>
    </row>
    <row r="26" spans="2:8" ht="72.75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AB56-B98F-4140-9A7D-32B27CE0A398}">
  <sheetPr codeName="Hoja108">
    <tabColor rgb="FF92D050"/>
    <pageSetUpPr fitToPage="1"/>
  </sheetPr>
  <dimension ref="A1:M55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25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382</v>
      </c>
      <c r="D9" s="446"/>
      <c r="E9" s="446"/>
      <c r="F9" s="446"/>
      <c r="G9" s="447"/>
      <c r="H9" s="431"/>
    </row>
    <row r="10" spans="1:13" s="143" customFormat="1" x14ac:dyDescent="0.25">
      <c r="A10" s="428"/>
      <c r="B10" s="207" t="s">
        <v>117</v>
      </c>
      <c r="C10" s="487" t="s">
        <v>513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tr">
        <f>UPPER("Pintura Esmalte epóxico rojo")</f>
        <v>PINTURA ESMALTE EPÓXICO ROJO</v>
      </c>
      <c r="D15" s="153" t="s">
        <v>145</v>
      </c>
      <c r="E15" s="154"/>
      <c r="F15" s="203">
        <v>0.5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tr">
        <f>UPPER("Lija para metal grano 120-220")</f>
        <v>LIJA PARA METAL GRANO 120-220</v>
      </c>
      <c r="D16" s="37" t="s">
        <v>145</v>
      </c>
      <c r="E16" s="201"/>
      <c r="F16" s="203">
        <v>5</v>
      </c>
      <c r="G16" s="201">
        <f>F16*E16</f>
        <v>0</v>
      </c>
      <c r="H16" s="431"/>
    </row>
    <row r="17" spans="1:8" x14ac:dyDescent="0.25">
      <c r="A17" s="428"/>
      <c r="B17" s="151"/>
      <c r="C17" s="152"/>
      <c r="D17" s="37"/>
      <c r="E17" s="201"/>
      <c r="F17" s="203"/>
      <c r="G17" s="201">
        <f>F17*E17</f>
        <v>0</v>
      </c>
      <c r="H17" s="431"/>
    </row>
    <row r="18" spans="1:8" x14ac:dyDescent="0.25">
      <c r="A18" s="428"/>
      <c r="B18" s="151"/>
      <c r="C18" s="152"/>
      <c r="D18" s="37"/>
      <c r="E18" s="201"/>
      <c r="F18" s="203"/>
      <c r="G18" s="201">
        <f>F18*E18</f>
        <v>0</v>
      </c>
      <c r="H18" s="431"/>
    </row>
    <row r="19" spans="1:8" x14ac:dyDescent="0.25">
      <c r="A19" s="428"/>
      <c r="B19" s="151"/>
      <c r="C19" s="152"/>
      <c r="D19" s="37"/>
      <c r="E19" s="201"/>
      <c r="F19" s="203"/>
      <c r="G19" s="201">
        <f>F19*E19</f>
        <v>0</v>
      </c>
      <c r="H19" s="431"/>
    </row>
    <row r="20" spans="1:8" ht="15.75" thickBot="1" x14ac:dyDescent="0.3">
      <c r="A20" s="428"/>
      <c r="B20" s="151"/>
      <c r="C20" s="156"/>
      <c r="D20" s="157"/>
      <c r="E20" s="158"/>
      <c r="F20" s="159"/>
      <c r="G20" s="158">
        <f t="shared" ref="G20" si="1">F20*E20</f>
        <v>0</v>
      </c>
      <c r="H20" s="431"/>
    </row>
    <row r="21" spans="1:8" ht="15.75" thickBot="1" x14ac:dyDescent="0.3">
      <c r="A21" s="428"/>
      <c r="B21" s="407" t="s">
        <v>50</v>
      </c>
      <c r="C21" s="408"/>
      <c r="D21" s="408"/>
      <c r="E21" s="408"/>
      <c r="F21" s="408"/>
      <c r="G21" s="160">
        <f>SUM(G15:G20)</f>
        <v>0</v>
      </c>
      <c r="H21" s="431"/>
    </row>
    <row r="22" spans="1:8" ht="15.75" thickBot="1" x14ac:dyDescent="0.3">
      <c r="A22" s="428"/>
      <c r="B22" s="415"/>
      <c r="C22" s="415"/>
      <c r="D22" s="415"/>
      <c r="E22" s="415"/>
      <c r="F22" s="415"/>
      <c r="G22" s="415"/>
      <c r="H22" s="431"/>
    </row>
    <row r="23" spans="1:8" ht="15.75" thickBot="1" x14ac:dyDescent="0.3">
      <c r="A23" s="428"/>
      <c r="B23" s="412" t="s">
        <v>42</v>
      </c>
      <c r="C23" s="413"/>
      <c r="D23" s="413"/>
      <c r="E23" s="413"/>
      <c r="F23" s="413"/>
      <c r="G23" s="414"/>
      <c r="H23" s="431"/>
    </row>
    <row r="24" spans="1:8" ht="15.75" thickBot="1" x14ac:dyDescent="0.3">
      <c r="A24" s="428"/>
      <c r="B24" s="150" t="s">
        <v>6</v>
      </c>
      <c r="C24" s="32" t="s">
        <v>7</v>
      </c>
      <c r="D24" s="33" t="s">
        <v>8</v>
      </c>
      <c r="E24" s="33" t="s">
        <v>9</v>
      </c>
      <c r="F24" s="33" t="s">
        <v>10</v>
      </c>
      <c r="G24" s="34" t="s">
        <v>11</v>
      </c>
      <c r="H24" s="431"/>
    </row>
    <row r="25" spans="1:8" x14ac:dyDescent="0.25">
      <c r="A25" s="428"/>
      <c r="B25" s="196" t="s">
        <v>148</v>
      </c>
      <c r="C25" s="197" t="s">
        <v>454</v>
      </c>
      <c r="D25" s="196" t="s">
        <v>49</v>
      </c>
      <c r="E25" s="198">
        <f>$G$33</f>
        <v>0</v>
      </c>
      <c r="F25" s="204">
        <v>0.03</v>
      </c>
      <c r="G25" s="154">
        <f t="shared" ref="G25:G26" si="2"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si="2"/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SUM(G25:G26)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x14ac:dyDescent="0.25">
      <c r="A31" s="428"/>
      <c r="B31" s="153"/>
      <c r="C31" s="37" t="s">
        <v>366</v>
      </c>
      <c r="D31" s="37" t="s">
        <v>171</v>
      </c>
      <c r="E31" s="38"/>
      <c r="F31" s="153">
        <v>2</v>
      </c>
      <c r="G31" s="154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SUM(G31:G32)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ROUND(G39+G33+G27+G21,0)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C2:E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21:F21"/>
    <mergeCell ref="B22:G22"/>
    <mergeCell ref="B23:G23"/>
    <mergeCell ref="B27:F27"/>
    <mergeCell ref="B28:G28"/>
    <mergeCell ref="B29:G29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8624-46AA-4EBD-B8A2-FF31DFD916D9}">
  <sheetPr codeName="Hoja109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2" t="s">
        <v>516</v>
      </c>
      <c r="E2" s="523"/>
      <c r="F2" s="523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'8.06'!E8</f>
        <v>8. MUROS PINTURAS, LIVIANOS Y CIELOS INTERNOS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'8.06'!C9</f>
        <v>M-8.06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'8.06'!C10</f>
        <v>REPINTE GABINETE RED CONTRA INCENDIIOS COLOR ROJO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'8.06'!C11</f>
        <v>UND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UND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383</v>
      </c>
      <c r="C15" s="190"/>
      <c r="D15" s="190"/>
      <c r="E15" s="190"/>
      <c r="F15" s="190">
        <f>ROUND(IF(C15=0,1,C15)*IF(D15=0,1,D15)*IF(E15=0,1,E15),2)</f>
        <v>1</v>
      </c>
      <c r="G15" s="190">
        <v>1</v>
      </c>
      <c r="H15" s="191">
        <f>F15*G15</f>
        <v>1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" customHeight="1" x14ac:dyDescent="0.25">
      <c r="B23" s="462"/>
      <c r="C23" s="463"/>
      <c r="D23" s="463"/>
      <c r="E23" s="463"/>
      <c r="F23" s="463"/>
      <c r="G23" s="463"/>
      <c r="H23" s="464"/>
    </row>
    <row r="24" spans="2:8" ht="30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C4B6-8969-40DB-AD33-75DD4CFC5FB8}">
  <sheetPr codeName="Hoja110">
    <tabColor rgb="FF92D050"/>
    <pageSetUpPr fitToPage="1"/>
  </sheetPr>
  <dimension ref="A1:P65"/>
  <sheetViews>
    <sheetView zoomScale="70" zoomScaleNormal="70" workbookViewId="0">
      <selection activeCell="B2" sqref="B2:F2"/>
    </sheetView>
  </sheetViews>
  <sheetFormatPr baseColWidth="10" defaultColWidth="11.42578125" defaultRowHeight="15" x14ac:dyDescent="0.25"/>
  <cols>
    <col min="1" max="1" width="6.140625" customWidth="1"/>
    <col min="2" max="2" width="21.28515625" customWidth="1"/>
    <col min="3" max="3" width="64.140625" style="126" customWidth="1"/>
    <col min="4" max="4" width="15.140625" customWidth="1"/>
    <col min="5" max="5" width="14.85546875" customWidth="1"/>
    <col min="7" max="7" width="20.7109375" customWidth="1"/>
    <col min="8" max="8" width="5.5703125" customWidth="1"/>
    <col min="10" max="10" width="31" customWidth="1"/>
    <col min="11" max="11" width="11.42578125" customWidth="1"/>
    <col min="12" max="12" width="34" customWidth="1"/>
  </cols>
  <sheetData>
    <row r="1" spans="1:16" ht="15" customHeight="1" thickBot="1" x14ac:dyDescent="0.3">
      <c r="A1" s="122"/>
      <c r="B1" s="123"/>
      <c r="C1" s="123"/>
      <c r="D1" s="123"/>
      <c r="E1" s="123"/>
      <c r="F1" s="123"/>
      <c r="G1" s="123"/>
      <c r="H1" s="124"/>
      <c r="I1" s="125"/>
    </row>
    <row r="2" spans="1:16" ht="68.25" customHeight="1" thickBot="1" x14ac:dyDescent="0.35">
      <c r="A2" s="127"/>
      <c r="B2" s="524" t="s">
        <v>516</v>
      </c>
      <c r="C2" s="525"/>
      <c r="D2" s="525"/>
      <c r="E2" s="525"/>
      <c r="F2" s="525"/>
      <c r="G2" s="130"/>
      <c r="H2" s="131"/>
      <c r="I2" s="125"/>
    </row>
    <row r="3" spans="1:16" ht="13.5" customHeight="1" thickBot="1" x14ac:dyDescent="0.3">
      <c r="A3" s="127"/>
      <c r="B3" s="233"/>
      <c r="C3" s="233"/>
      <c r="D3" s="233"/>
      <c r="E3" s="233"/>
      <c r="F3" s="233"/>
      <c r="G3" s="233"/>
      <c r="H3" s="131"/>
    </row>
    <row r="4" spans="1:16" ht="15" customHeight="1" thickBot="1" x14ac:dyDescent="0.3">
      <c r="A4" s="127"/>
      <c r="B4" s="437" t="s">
        <v>108</v>
      </c>
      <c r="C4" s="438"/>
      <c r="D4" s="438"/>
      <c r="E4" s="438"/>
      <c r="F4" s="438"/>
      <c r="G4" s="439"/>
      <c r="H4" s="131"/>
    </row>
    <row r="5" spans="1:16" ht="15" customHeight="1" thickBot="1" x14ac:dyDescent="0.3">
      <c r="A5" s="127"/>
      <c r="B5" s="173"/>
      <c r="C5" s="518"/>
      <c r="D5" s="518"/>
      <c r="E5" s="518"/>
      <c r="F5" s="518"/>
      <c r="G5" s="518"/>
      <c r="H5" s="131"/>
      <c r="L5">
        <v>1</v>
      </c>
    </row>
    <row r="6" spans="1:16" s="143" customFormat="1" ht="15" customHeight="1" x14ac:dyDescent="0.25">
      <c r="A6" s="234"/>
      <c r="B6" s="178" t="s">
        <v>109</v>
      </c>
      <c r="C6" s="235" t="s">
        <v>449</v>
      </c>
      <c r="D6" s="179" t="s">
        <v>110</v>
      </c>
      <c r="E6" s="180" t="s">
        <v>450</v>
      </c>
      <c r="F6" s="179" t="s">
        <v>111</v>
      </c>
      <c r="G6" s="182" t="s">
        <v>444</v>
      </c>
      <c r="H6" s="236"/>
      <c r="L6" s="143">
        <v>1</v>
      </c>
    </row>
    <row r="7" spans="1:16" ht="61.5" customHeight="1" x14ac:dyDescent="0.25">
      <c r="A7" s="127"/>
      <c r="B7" s="145" t="s">
        <v>112</v>
      </c>
      <c r="C7" s="237" t="s">
        <v>451</v>
      </c>
      <c r="D7" s="147" t="s">
        <v>113</v>
      </c>
      <c r="E7" s="519" t="s">
        <v>452</v>
      </c>
      <c r="F7" s="520"/>
      <c r="G7" s="521"/>
      <c r="H7" s="131"/>
      <c r="L7">
        <v>1</v>
      </c>
    </row>
    <row r="8" spans="1:16" ht="15" customHeight="1" x14ac:dyDescent="0.25">
      <c r="A8" s="127"/>
      <c r="B8" s="145" t="s">
        <v>114</v>
      </c>
      <c r="C8" s="202" t="s">
        <v>453</v>
      </c>
      <c r="D8" s="147" t="s">
        <v>115</v>
      </c>
      <c r="E8" s="443" t="s">
        <v>27</v>
      </c>
      <c r="F8" s="444"/>
      <c r="G8" s="445"/>
      <c r="H8" s="131"/>
      <c r="L8">
        <v>0</v>
      </c>
    </row>
    <row r="9" spans="1:16" ht="15" customHeight="1" x14ac:dyDescent="0.25">
      <c r="A9" s="127"/>
      <c r="B9" s="145" t="s">
        <v>6</v>
      </c>
      <c r="C9" s="508" t="s">
        <v>384</v>
      </c>
      <c r="D9" s="446"/>
      <c r="E9" s="446"/>
      <c r="F9" s="446"/>
      <c r="G9" s="447"/>
      <c r="H9" s="131"/>
    </row>
    <row r="10" spans="1:16" s="143" customFormat="1" ht="30" customHeight="1" x14ac:dyDescent="0.25">
      <c r="A10" s="234"/>
      <c r="B10" s="140" t="s">
        <v>117</v>
      </c>
      <c r="C10" s="487" t="s">
        <v>385</v>
      </c>
      <c r="D10" s="441"/>
      <c r="E10" s="441"/>
      <c r="F10" s="441"/>
      <c r="G10" s="442"/>
      <c r="H10" s="236"/>
    </row>
    <row r="11" spans="1:16" ht="15.75" thickBot="1" x14ac:dyDescent="0.3">
      <c r="A11" s="127"/>
      <c r="B11" s="149" t="s">
        <v>119</v>
      </c>
      <c r="C11" s="451" t="s">
        <v>154</v>
      </c>
      <c r="D11" s="452"/>
      <c r="E11" s="452"/>
      <c r="F11" s="452"/>
      <c r="G11" s="453"/>
      <c r="H11" s="131"/>
    </row>
    <row r="12" spans="1:16" ht="15.75" thickBot="1" x14ac:dyDescent="0.3">
      <c r="A12" s="127"/>
      <c r="B12" s="176"/>
      <c r="C12" s="176"/>
      <c r="D12" s="176"/>
      <c r="E12" s="176"/>
      <c r="F12" s="176"/>
      <c r="G12" s="176"/>
      <c r="H12" s="131"/>
      <c r="J12" s="134"/>
      <c r="K12" s="134"/>
      <c r="L12" s="134"/>
      <c r="M12" s="134"/>
      <c r="N12" s="134"/>
      <c r="O12" s="134"/>
      <c r="P12" s="134"/>
    </row>
    <row r="13" spans="1:16" ht="15.75" thickBot="1" x14ac:dyDescent="0.3">
      <c r="A13" s="127"/>
      <c r="B13" s="437" t="s">
        <v>41</v>
      </c>
      <c r="C13" s="438"/>
      <c r="D13" s="438"/>
      <c r="E13" s="438"/>
      <c r="F13" s="438"/>
      <c r="G13" s="439"/>
      <c r="H13" s="131"/>
    </row>
    <row r="14" spans="1:16" s="126" customFormat="1" ht="15.75" thickBot="1" x14ac:dyDescent="0.3">
      <c r="A14" s="127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131"/>
    </row>
    <row r="15" spans="1:16" s="126" customFormat="1" ht="30" x14ac:dyDescent="0.25">
      <c r="A15" s="127"/>
      <c r="B15" s="153" t="s">
        <v>486</v>
      </c>
      <c r="C15" s="238" t="s">
        <v>487</v>
      </c>
      <c r="D15" s="239" t="s">
        <v>154</v>
      </c>
      <c r="E15" s="240"/>
      <c r="F15" s="163">
        <v>1</v>
      </c>
      <c r="G15" s="240"/>
      <c r="H15" s="131"/>
    </row>
    <row r="16" spans="1:16" s="126" customFormat="1" ht="15.75" thickBot="1" x14ac:dyDescent="0.3">
      <c r="A16" s="127"/>
      <c r="B16" s="156"/>
      <c r="C16" s="238"/>
      <c r="D16" s="245"/>
      <c r="E16" s="246"/>
      <c r="F16" s="247"/>
      <c r="G16" s="248"/>
      <c r="H16" s="131"/>
      <c r="M16" s="249"/>
    </row>
    <row r="17" spans="1:10" ht="15.75" thickBot="1" x14ac:dyDescent="0.3">
      <c r="A17" s="127"/>
      <c r="B17" s="511" t="s">
        <v>50</v>
      </c>
      <c r="C17" s="512"/>
      <c r="D17" s="512"/>
      <c r="E17" s="512"/>
      <c r="F17" s="513"/>
      <c r="G17" s="160">
        <f>SUM(G15:G16)</f>
        <v>0</v>
      </c>
      <c r="H17" s="131"/>
    </row>
    <row r="18" spans="1:10" ht="15.75" thickBot="1" x14ac:dyDescent="0.3">
      <c r="A18" s="127"/>
      <c r="B18" s="123"/>
      <c r="C18" s="123"/>
      <c r="D18" s="123"/>
      <c r="E18" s="123"/>
      <c r="F18" s="123"/>
      <c r="G18" s="123"/>
      <c r="H18" s="131"/>
      <c r="J18" s="250"/>
    </row>
    <row r="19" spans="1:10" ht="15.75" thickBot="1" x14ac:dyDescent="0.3">
      <c r="A19" s="127"/>
      <c r="B19" s="437" t="s">
        <v>42</v>
      </c>
      <c r="C19" s="438"/>
      <c r="D19" s="438"/>
      <c r="E19" s="438"/>
      <c r="F19" s="438"/>
      <c r="G19" s="439"/>
      <c r="H19" s="131"/>
    </row>
    <row r="20" spans="1:10" ht="15.75" thickBot="1" x14ac:dyDescent="0.3">
      <c r="A20" s="127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131"/>
    </row>
    <row r="21" spans="1:10" x14ac:dyDescent="0.25">
      <c r="A21" s="127"/>
      <c r="B21" s="153" t="s">
        <v>148</v>
      </c>
      <c r="C21" s="238" t="s">
        <v>454</v>
      </c>
      <c r="D21" s="251" t="s">
        <v>49</v>
      </c>
      <c r="E21" s="252">
        <v>0</v>
      </c>
      <c r="F21" s="253">
        <v>0.05</v>
      </c>
      <c r="G21" s="240"/>
      <c r="H21" s="131"/>
    </row>
    <row r="22" spans="1:10" ht="15.75" thickBot="1" x14ac:dyDescent="0.3">
      <c r="A22" s="127"/>
      <c r="B22" s="157"/>
      <c r="C22" s="238"/>
      <c r="D22" s="257"/>
      <c r="E22" s="248"/>
      <c r="F22" s="159"/>
      <c r="G22" s="248"/>
      <c r="H22" s="131"/>
    </row>
    <row r="23" spans="1:10" ht="15.75" thickBot="1" x14ac:dyDescent="0.3">
      <c r="A23" s="127"/>
      <c r="B23" s="511" t="s">
        <v>47</v>
      </c>
      <c r="C23" s="512"/>
      <c r="D23" s="512"/>
      <c r="E23" s="512"/>
      <c r="F23" s="513"/>
      <c r="G23" s="160">
        <f>SUM(G21:G22)</f>
        <v>0</v>
      </c>
      <c r="H23" s="131"/>
    </row>
    <row r="24" spans="1:10" ht="15.75" thickBot="1" x14ac:dyDescent="0.3">
      <c r="A24" s="127"/>
      <c r="B24" s="123"/>
      <c r="C24" s="123"/>
      <c r="D24" s="123"/>
      <c r="E24" s="123"/>
      <c r="F24" s="123"/>
      <c r="G24" s="123"/>
      <c r="H24" s="131"/>
    </row>
    <row r="25" spans="1:10" ht="15.75" thickBot="1" x14ac:dyDescent="0.3">
      <c r="A25" s="127"/>
      <c r="B25" s="437" t="s">
        <v>122</v>
      </c>
      <c r="C25" s="438"/>
      <c r="D25" s="438"/>
      <c r="E25" s="438"/>
      <c r="F25" s="438"/>
      <c r="G25" s="439"/>
      <c r="H25" s="131"/>
    </row>
    <row r="26" spans="1:10" ht="15.75" thickBot="1" x14ac:dyDescent="0.3">
      <c r="A26" s="127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131"/>
    </row>
    <row r="27" spans="1:10" x14ac:dyDescent="0.25">
      <c r="A27" s="127"/>
      <c r="B27" s="153" t="s">
        <v>217</v>
      </c>
      <c r="C27" s="238" t="s">
        <v>170</v>
      </c>
      <c r="D27" s="251" t="s">
        <v>171</v>
      </c>
      <c r="E27" s="240"/>
      <c r="F27" s="163">
        <v>1.5</v>
      </c>
      <c r="G27" s="240"/>
      <c r="H27" s="131"/>
    </row>
    <row r="28" spans="1:10" ht="15.75" thickBot="1" x14ac:dyDescent="0.3">
      <c r="A28" s="127"/>
      <c r="B28" s="157"/>
      <c r="C28" s="238"/>
      <c r="D28" s="257"/>
      <c r="E28" s="248"/>
      <c r="F28" s="159"/>
      <c r="G28" s="248"/>
      <c r="H28" s="131"/>
    </row>
    <row r="29" spans="1:10" ht="15.75" thickBot="1" x14ac:dyDescent="0.3">
      <c r="A29" s="127"/>
      <c r="B29" s="511" t="s">
        <v>46</v>
      </c>
      <c r="C29" s="512"/>
      <c r="D29" s="512"/>
      <c r="E29" s="512"/>
      <c r="F29" s="513"/>
      <c r="G29" s="160">
        <f>SUM(G26:G28)</f>
        <v>0</v>
      </c>
      <c r="H29" s="131"/>
    </row>
    <row r="30" spans="1:10" ht="15.75" thickBot="1" x14ac:dyDescent="0.3">
      <c r="A30" s="127"/>
      <c r="B30" s="123"/>
      <c r="C30" s="123"/>
      <c r="D30" s="123"/>
      <c r="E30" s="123"/>
      <c r="F30" s="123"/>
      <c r="G30" s="123"/>
      <c r="H30" s="131"/>
    </row>
    <row r="31" spans="1:10" ht="15.75" thickBot="1" x14ac:dyDescent="0.3">
      <c r="A31" s="127"/>
      <c r="B31" s="437" t="s">
        <v>44</v>
      </c>
      <c r="C31" s="438"/>
      <c r="D31" s="438"/>
      <c r="E31" s="438"/>
      <c r="F31" s="438"/>
      <c r="G31" s="439"/>
      <c r="H31" s="131"/>
    </row>
    <row r="32" spans="1:10" ht="15.75" thickBot="1" x14ac:dyDescent="0.3">
      <c r="A32" s="127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131"/>
    </row>
    <row r="33" spans="1:8" x14ac:dyDescent="0.25">
      <c r="A33" s="127"/>
      <c r="B33" s="153"/>
      <c r="C33" s="238"/>
      <c r="D33" s="251"/>
      <c r="E33" s="154"/>
      <c r="F33" s="163"/>
      <c r="G33" s="240"/>
      <c r="H33" s="131"/>
    </row>
    <row r="34" spans="1:8" ht="15.75" thickBot="1" x14ac:dyDescent="0.3">
      <c r="A34" s="127"/>
      <c r="B34" s="157"/>
      <c r="C34" s="238"/>
      <c r="D34" s="257"/>
      <c r="E34" s="158"/>
      <c r="F34" s="159"/>
      <c r="G34" s="248"/>
      <c r="H34" s="131"/>
    </row>
    <row r="35" spans="1:8" ht="15.75" thickBot="1" x14ac:dyDescent="0.3">
      <c r="A35" s="127"/>
      <c r="B35" s="511" t="s">
        <v>45</v>
      </c>
      <c r="C35" s="512"/>
      <c r="D35" s="512"/>
      <c r="E35" s="512"/>
      <c r="F35" s="513"/>
      <c r="G35" s="160">
        <f>SUM(G33:G34)</f>
        <v>0</v>
      </c>
      <c r="H35" s="131"/>
    </row>
    <row r="36" spans="1:8" ht="15.75" thickBot="1" x14ac:dyDescent="0.3">
      <c r="A36" s="127"/>
      <c r="B36" s="173"/>
      <c r="C36" s="173"/>
      <c r="D36" s="173"/>
      <c r="E36" s="173"/>
      <c r="F36" s="173"/>
      <c r="G36" s="173"/>
      <c r="H36" s="131"/>
    </row>
    <row r="37" spans="1:8" x14ac:dyDescent="0.25">
      <c r="A37" s="127"/>
      <c r="B37" s="514" t="s">
        <v>123</v>
      </c>
      <c r="C37" s="515"/>
      <c r="D37" s="515"/>
      <c r="E37" s="515"/>
      <c r="F37" s="515"/>
      <c r="G37" s="165">
        <f>$G$35+$G$29+$G$23+$G$17</f>
        <v>0</v>
      </c>
      <c r="H37" s="131"/>
    </row>
    <row r="38" spans="1:8" x14ac:dyDescent="0.25">
      <c r="A38" s="127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131"/>
    </row>
    <row r="39" spans="1:8" x14ac:dyDescent="0.25">
      <c r="A39" s="127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131"/>
    </row>
    <row r="40" spans="1:8" x14ac:dyDescent="0.25">
      <c r="A40" s="127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131"/>
    </row>
    <row r="41" spans="1:8" x14ac:dyDescent="0.25">
      <c r="A41" s="127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131"/>
    </row>
    <row r="42" spans="1:8" ht="15.75" thickBot="1" x14ac:dyDescent="0.3">
      <c r="A42" s="127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131"/>
    </row>
    <row r="43" spans="1:8" ht="15.75" thickBot="1" x14ac:dyDescent="0.3">
      <c r="A43" s="127"/>
      <c r="B43" s="415"/>
      <c r="C43" s="415"/>
      <c r="D43" s="415"/>
      <c r="E43" s="415"/>
      <c r="F43" s="415"/>
      <c r="G43" s="415"/>
      <c r="H43" s="131"/>
    </row>
    <row r="44" spans="1:8" ht="15.75" thickBot="1" x14ac:dyDescent="0.3">
      <c r="A44" s="127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131"/>
    </row>
    <row r="45" spans="1:8" x14ac:dyDescent="0.25">
      <c r="A45" s="127"/>
      <c r="B45" s="173"/>
      <c r="C45" s="173"/>
      <c r="D45" s="173"/>
      <c r="E45" s="173"/>
      <c r="F45" s="173"/>
      <c r="G45" s="173"/>
      <c r="H45" s="131"/>
    </row>
    <row r="46" spans="1:8" x14ac:dyDescent="0.25">
      <c r="A46" s="127"/>
      <c r="B46" s="174"/>
      <c r="C46" s="174"/>
      <c r="D46" s="174"/>
      <c r="E46" s="174"/>
      <c r="F46" s="174"/>
      <c r="G46" s="174"/>
      <c r="H46" s="131"/>
    </row>
    <row r="47" spans="1:8" ht="15.75" thickBot="1" x14ac:dyDescent="0.3">
      <c r="A47" s="175"/>
      <c r="B47" s="176"/>
      <c r="C47" s="176"/>
      <c r="D47" s="176"/>
      <c r="E47" s="176"/>
      <c r="F47" s="176"/>
      <c r="G47" s="176"/>
      <c r="H47" s="177"/>
    </row>
    <row r="48" spans="1:8" x14ac:dyDescent="0.25">
      <c r="B48" s="250"/>
      <c r="C48" s="148"/>
      <c r="D48" s="250"/>
      <c r="E48" s="250"/>
      <c r="F48" s="258"/>
      <c r="G48" s="250"/>
    </row>
    <row r="49" spans="2:7" x14ac:dyDescent="0.25">
      <c r="B49" s="250"/>
      <c r="C49" s="148"/>
      <c r="D49" s="250"/>
      <c r="E49" s="250"/>
      <c r="F49" s="258"/>
      <c r="G49" s="250"/>
    </row>
    <row r="50" spans="2:7" x14ac:dyDescent="0.25">
      <c r="B50" s="250"/>
      <c r="C50" s="148"/>
      <c r="D50" s="250"/>
      <c r="E50" s="250"/>
      <c r="F50" s="258"/>
      <c r="G50" s="250"/>
    </row>
    <row r="51" spans="2:7" x14ac:dyDescent="0.25">
      <c r="B51" s="250"/>
      <c r="C51" s="148"/>
      <c r="D51" s="250"/>
      <c r="E51" s="250"/>
      <c r="F51" s="258"/>
      <c r="G51" s="250"/>
    </row>
    <row r="52" spans="2:7" x14ac:dyDescent="0.25">
      <c r="B52" s="250"/>
      <c r="C52" s="148"/>
      <c r="D52" s="250"/>
      <c r="E52" s="250"/>
      <c r="F52" s="258"/>
      <c r="G52" s="250"/>
    </row>
    <row r="53" spans="2:7" x14ac:dyDescent="0.25">
      <c r="B53" s="250"/>
      <c r="C53" s="148"/>
      <c r="D53" s="250"/>
      <c r="E53" s="250"/>
      <c r="F53" s="258"/>
      <c r="G53" s="250"/>
    </row>
    <row r="54" spans="2:7" x14ac:dyDescent="0.25">
      <c r="B54" s="250"/>
      <c r="C54" s="148"/>
      <c r="D54" s="250"/>
      <c r="E54" s="250"/>
      <c r="F54" s="258"/>
      <c r="G54" s="250"/>
    </row>
    <row r="55" spans="2:7" x14ac:dyDescent="0.25">
      <c r="B55" s="250"/>
      <c r="C55" s="148"/>
      <c r="D55" s="250"/>
      <c r="E55" s="250"/>
      <c r="F55" s="258"/>
      <c r="G55" s="250"/>
    </row>
    <row r="56" spans="2:7" x14ac:dyDescent="0.25">
      <c r="B56" s="250"/>
      <c r="C56" s="148"/>
      <c r="D56" s="250"/>
      <c r="E56" s="250"/>
      <c r="F56" s="258"/>
      <c r="G56" s="250"/>
    </row>
    <row r="57" spans="2:7" x14ac:dyDescent="0.25">
      <c r="B57" s="250"/>
      <c r="C57" s="148"/>
      <c r="D57" s="250"/>
      <c r="E57" s="250"/>
      <c r="F57" s="258"/>
      <c r="G57" s="250"/>
    </row>
    <row r="58" spans="2:7" x14ac:dyDescent="0.25">
      <c r="B58" s="250"/>
      <c r="C58" s="148"/>
      <c r="D58" s="250"/>
      <c r="E58" s="250"/>
      <c r="F58" s="258"/>
      <c r="G58" s="250"/>
    </row>
    <row r="59" spans="2:7" x14ac:dyDescent="0.25">
      <c r="B59" s="250"/>
      <c r="C59" s="148"/>
      <c r="D59" s="250"/>
      <c r="E59" s="250"/>
      <c r="F59" s="258"/>
      <c r="G59" s="250"/>
    </row>
    <row r="60" spans="2:7" x14ac:dyDescent="0.25">
      <c r="B60" s="250"/>
      <c r="C60" s="148"/>
      <c r="D60" s="250"/>
      <c r="E60" s="250"/>
      <c r="F60" s="258"/>
      <c r="G60" s="250"/>
    </row>
    <row r="61" spans="2:7" x14ac:dyDescent="0.25">
      <c r="B61" s="250"/>
      <c r="C61" s="148"/>
      <c r="D61" s="250"/>
      <c r="E61" s="250"/>
      <c r="F61" s="258"/>
      <c r="G61" s="250"/>
    </row>
    <row r="62" spans="2:7" x14ac:dyDescent="0.25">
      <c r="B62" s="250"/>
      <c r="C62" s="148"/>
      <c r="D62" s="250"/>
      <c r="E62" s="250"/>
      <c r="F62" s="258"/>
      <c r="G62" s="250"/>
    </row>
    <row r="63" spans="2:7" x14ac:dyDescent="0.25">
      <c r="B63" s="250"/>
      <c r="C63" s="148"/>
      <c r="D63" s="250"/>
      <c r="E63" s="250"/>
      <c r="F63" s="258"/>
      <c r="G63" s="250"/>
    </row>
    <row r="64" spans="2:7" x14ac:dyDescent="0.25">
      <c r="B64" s="250"/>
      <c r="C64" s="148"/>
      <c r="D64" s="250"/>
      <c r="E64" s="250"/>
      <c r="F64" s="258"/>
      <c r="G64" s="250"/>
    </row>
    <row r="65" spans="2:7" x14ac:dyDescent="0.25">
      <c r="B65" s="250"/>
      <c r="C65" s="148"/>
      <c r="D65" s="250"/>
      <c r="E65" s="250"/>
      <c r="F65" s="258"/>
      <c r="G65" s="250"/>
    </row>
  </sheetData>
  <mergeCells count="24">
    <mergeCell ref="B23:F23"/>
    <mergeCell ref="B2:F2"/>
    <mergeCell ref="B4:G4"/>
    <mergeCell ref="C5:G5"/>
    <mergeCell ref="E7:G7"/>
    <mergeCell ref="E8:G8"/>
    <mergeCell ref="C9:G9"/>
    <mergeCell ref="C10:G10"/>
    <mergeCell ref="C11:G11"/>
    <mergeCell ref="B13:G13"/>
    <mergeCell ref="B17:F17"/>
    <mergeCell ref="B19:G19"/>
    <mergeCell ref="B44:F44"/>
    <mergeCell ref="B25:G25"/>
    <mergeCell ref="B29:F29"/>
    <mergeCell ref="B31:G31"/>
    <mergeCell ref="B35:F35"/>
    <mergeCell ref="B37:F37"/>
    <mergeCell ref="B38:E38"/>
    <mergeCell ref="B39:E39"/>
    <mergeCell ref="B40:E40"/>
    <mergeCell ref="B41:E41"/>
    <mergeCell ref="B42:E42"/>
    <mergeCell ref="B43:G43"/>
  </mergeCells>
  <pageMargins left="0.7" right="0.7" top="0.75" bottom="0.75" header="0.3" footer="0.3"/>
  <pageSetup paperSize="9" scale="56" fitToHeight="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1CD2-6BF2-4DB3-A921-2EC5B2F2A4D1}">
  <sheetPr codeName="Hoja111">
    <tabColor rgb="FF5B9BD5"/>
    <pageSetUpPr fitToPage="1"/>
  </sheetPr>
  <dimension ref="A1:R949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2" t="s">
        <v>516</v>
      </c>
      <c r="E2" s="523"/>
      <c r="F2" s="523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'9.01'!E8</f>
        <v>9. CARPINTERIA ALUMINIO Y METALICA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'9.01'!C9</f>
        <v>M-9.01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25">
      <c r="B10" s="140" t="s">
        <v>117</v>
      </c>
      <c r="C10" s="488" t="str">
        <f>'9.01'!C10</f>
        <v>SUMINISTRO E INSTALACIÓN VENTANA ALUMINIO CORRREDIZO, CON VIDRIO 4 MM. BLOQUE 13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'9.01'!C11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386</v>
      </c>
      <c r="C15" s="190"/>
      <c r="D15" s="190"/>
      <c r="E15" s="190"/>
      <c r="F15" s="190">
        <v>60</v>
      </c>
      <c r="G15" s="190">
        <v>1</v>
      </c>
      <c r="H15" s="191">
        <f>F15*G15</f>
        <v>60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60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60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B199-D0CB-4FDE-8993-F4FCE3B38C4A}">
  <sheetPr codeName="Hoja112">
    <tabColor rgb="FF92D050"/>
    <pageSetUpPr fitToPage="1"/>
  </sheetPr>
  <dimension ref="A1:P65"/>
  <sheetViews>
    <sheetView zoomScale="70" zoomScaleNormal="70" workbookViewId="0">
      <selection activeCell="B3" sqref="B3"/>
    </sheetView>
  </sheetViews>
  <sheetFormatPr baseColWidth="10" defaultColWidth="11.42578125" defaultRowHeight="15" x14ac:dyDescent="0.25"/>
  <cols>
    <col min="1" max="1" width="6.140625" customWidth="1"/>
    <col min="2" max="2" width="21.28515625" customWidth="1"/>
    <col min="3" max="3" width="64.140625" style="126" customWidth="1"/>
    <col min="4" max="4" width="15.140625" customWidth="1"/>
    <col min="5" max="5" width="14.85546875" customWidth="1"/>
    <col min="7" max="7" width="20.7109375" customWidth="1"/>
    <col min="8" max="8" width="5.5703125" customWidth="1"/>
    <col min="10" max="10" width="31" customWidth="1"/>
    <col min="11" max="11" width="11.42578125" customWidth="1"/>
    <col min="12" max="12" width="34" customWidth="1"/>
  </cols>
  <sheetData>
    <row r="1" spans="1:16" ht="15" customHeight="1" thickBot="1" x14ac:dyDescent="0.3">
      <c r="A1" s="122"/>
      <c r="B1" s="123"/>
      <c r="C1" s="123"/>
      <c r="D1" s="123"/>
      <c r="E1" s="123"/>
      <c r="F1" s="123"/>
      <c r="G1" s="123"/>
      <c r="H1" s="124"/>
      <c r="I1" s="125"/>
    </row>
    <row r="2" spans="1:16" ht="68.25" customHeight="1" thickBot="1" x14ac:dyDescent="0.35">
      <c r="A2" s="127"/>
      <c r="B2" s="524" t="s">
        <v>516</v>
      </c>
      <c r="C2" s="525"/>
      <c r="D2" s="525"/>
      <c r="E2" s="525"/>
      <c r="F2" s="525"/>
      <c r="G2" s="130"/>
      <c r="H2" s="131"/>
      <c r="I2" s="125"/>
    </row>
    <row r="3" spans="1:16" ht="13.5" customHeight="1" thickBot="1" x14ac:dyDescent="0.3">
      <c r="A3" s="127"/>
      <c r="B3" s="233"/>
      <c r="C3" s="233"/>
      <c r="D3" s="233"/>
      <c r="E3" s="233"/>
      <c r="F3" s="233"/>
      <c r="G3" s="233"/>
      <c r="H3" s="131"/>
    </row>
    <row r="4" spans="1:16" ht="15" customHeight="1" thickBot="1" x14ac:dyDescent="0.3">
      <c r="A4" s="127"/>
      <c r="B4" s="437" t="s">
        <v>108</v>
      </c>
      <c r="C4" s="438"/>
      <c r="D4" s="438"/>
      <c r="E4" s="438"/>
      <c r="F4" s="438"/>
      <c r="G4" s="439"/>
      <c r="H4" s="131"/>
    </row>
    <row r="5" spans="1:16" ht="15" customHeight="1" thickBot="1" x14ac:dyDescent="0.3">
      <c r="A5" s="127"/>
      <c r="B5" s="173"/>
      <c r="C5" s="518"/>
      <c r="D5" s="518"/>
      <c r="E5" s="518"/>
      <c r="F5" s="518"/>
      <c r="G5" s="518"/>
      <c r="H5" s="131"/>
      <c r="L5">
        <v>0</v>
      </c>
    </row>
    <row r="6" spans="1:16" s="143" customFormat="1" ht="15" customHeight="1" x14ac:dyDescent="0.25">
      <c r="A6" s="234"/>
      <c r="B6" s="178" t="s">
        <v>109</v>
      </c>
      <c r="C6" s="235" t="s">
        <v>449</v>
      </c>
      <c r="D6" s="179" t="s">
        <v>110</v>
      </c>
      <c r="E6" s="180" t="s">
        <v>450</v>
      </c>
      <c r="F6" s="179" t="s">
        <v>111</v>
      </c>
      <c r="G6" s="182" t="s">
        <v>444</v>
      </c>
      <c r="H6" s="236"/>
      <c r="L6" s="143">
        <v>0</v>
      </c>
    </row>
    <row r="7" spans="1:16" ht="61.5" customHeight="1" x14ac:dyDescent="0.25">
      <c r="A7" s="127"/>
      <c r="B7" s="145" t="s">
        <v>112</v>
      </c>
      <c r="C7" s="237" t="s">
        <v>451</v>
      </c>
      <c r="D7" s="147" t="s">
        <v>113</v>
      </c>
      <c r="E7" s="519" t="s">
        <v>452</v>
      </c>
      <c r="F7" s="520"/>
      <c r="G7" s="521"/>
      <c r="H7" s="131"/>
      <c r="L7">
        <v>0</v>
      </c>
    </row>
    <row r="8" spans="1:16" ht="15" customHeight="1" x14ac:dyDescent="0.25">
      <c r="A8" s="127"/>
      <c r="B8" s="145" t="s">
        <v>114</v>
      </c>
      <c r="C8" s="202" t="s">
        <v>453</v>
      </c>
      <c r="D8" s="147" t="s">
        <v>115</v>
      </c>
      <c r="E8" s="443" t="s">
        <v>27</v>
      </c>
      <c r="F8" s="444"/>
      <c r="G8" s="445"/>
      <c r="H8" s="131"/>
      <c r="L8">
        <v>0</v>
      </c>
    </row>
    <row r="9" spans="1:16" ht="15" customHeight="1" x14ac:dyDescent="0.25">
      <c r="A9" s="127"/>
      <c r="B9" s="145" t="s">
        <v>6</v>
      </c>
      <c r="C9" s="508" t="s">
        <v>387</v>
      </c>
      <c r="D9" s="446"/>
      <c r="E9" s="446"/>
      <c r="F9" s="446"/>
      <c r="G9" s="447"/>
      <c r="H9" s="131"/>
    </row>
    <row r="10" spans="1:16" s="143" customFormat="1" ht="30" customHeight="1" x14ac:dyDescent="0.25">
      <c r="A10" s="234"/>
      <c r="B10" s="140" t="s">
        <v>117</v>
      </c>
      <c r="C10" s="487" t="s">
        <v>388</v>
      </c>
      <c r="D10" s="441"/>
      <c r="E10" s="441"/>
      <c r="F10" s="441"/>
      <c r="G10" s="442"/>
      <c r="H10" s="236"/>
    </row>
    <row r="11" spans="1:16" ht="15.75" thickBot="1" x14ac:dyDescent="0.3">
      <c r="A11" s="127"/>
      <c r="B11" s="149" t="s">
        <v>119</v>
      </c>
      <c r="C11" s="451" t="s">
        <v>154</v>
      </c>
      <c r="D11" s="452"/>
      <c r="E11" s="452"/>
      <c r="F11" s="452"/>
      <c r="G11" s="453"/>
      <c r="H11" s="131"/>
    </row>
    <row r="12" spans="1:16" ht="15.75" thickBot="1" x14ac:dyDescent="0.3">
      <c r="A12" s="127"/>
      <c r="B12" s="176"/>
      <c r="C12" s="176"/>
      <c r="D12" s="176"/>
      <c r="E12" s="176"/>
      <c r="F12" s="176"/>
      <c r="G12" s="176"/>
      <c r="H12" s="131"/>
      <c r="J12" s="134"/>
      <c r="K12" s="134"/>
      <c r="L12" s="134"/>
      <c r="M12" s="134"/>
      <c r="N12" s="134"/>
      <c r="O12" s="134"/>
      <c r="P12" s="134"/>
    </row>
    <row r="13" spans="1:16" ht="15.75" thickBot="1" x14ac:dyDescent="0.3">
      <c r="A13" s="127"/>
      <c r="B13" s="437" t="s">
        <v>41</v>
      </c>
      <c r="C13" s="438"/>
      <c r="D13" s="438"/>
      <c r="E13" s="438"/>
      <c r="F13" s="438"/>
      <c r="G13" s="439"/>
      <c r="H13" s="131"/>
    </row>
    <row r="14" spans="1:16" s="126" customFormat="1" ht="15.75" thickBot="1" x14ac:dyDescent="0.3">
      <c r="A14" s="127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131"/>
    </row>
    <row r="15" spans="1:16" s="126" customFormat="1" ht="30" x14ac:dyDescent="0.25">
      <c r="A15" s="127"/>
      <c r="B15" s="153" t="s">
        <v>488</v>
      </c>
      <c r="C15" s="238" t="s">
        <v>489</v>
      </c>
      <c r="D15" s="239" t="s">
        <v>154</v>
      </c>
      <c r="E15" s="240"/>
      <c r="F15" s="163">
        <v>1</v>
      </c>
      <c r="G15" s="240"/>
      <c r="H15" s="131"/>
    </row>
    <row r="16" spans="1:16" s="126" customFormat="1" ht="15.75" thickBot="1" x14ac:dyDescent="0.3">
      <c r="A16" s="127"/>
      <c r="B16" s="156"/>
      <c r="C16" s="238"/>
      <c r="D16" s="245"/>
      <c r="E16" s="246"/>
      <c r="F16" s="247"/>
      <c r="G16" s="248"/>
      <c r="H16" s="131"/>
      <c r="M16" s="249"/>
    </row>
    <row r="17" spans="1:10" ht="15.75" thickBot="1" x14ac:dyDescent="0.3">
      <c r="A17" s="127"/>
      <c r="B17" s="511" t="s">
        <v>50</v>
      </c>
      <c r="C17" s="512"/>
      <c r="D17" s="512"/>
      <c r="E17" s="512"/>
      <c r="F17" s="513"/>
      <c r="G17" s="160">
        <f>SUM(G15:G16)</f>
        <v>0</v>
      </c>
      <c r="H17" s="131"/>
    </row>
    <row r="18" spans="1:10" ht="15.75" thickBot="1" x14ac:dyDescent="0.3">
      <c r="A18" s="127"/>
      <c r="B18" s="123"/>
      <c r="C18" s="123"/>
      <c r="D18" s="123"/>
      <c r="E18" s="123"/>
      <c r="F18" s="123"/>
      <c r="G18" s="123"/>
      <c r="H18" s="131"/>
      <c r="J18" s="250"/>
    </row>
    <row r="19" spans="1:10" ht="15.75" thickBot="1" x14ac:dyDescent="0.3">
      <c r="A19" s="127"/>
      <c r="B19" s="437" t="s">
        <v>42</v>
      </c>
      <c r="C19" s="438"/>
      <c r="D19" s="438"/>
      <c r="E19" s="438"/>
      <c r="F19" s="438"/>
      <c r="G19" s="439"/>
      <c r="H19" s="131"/>
    </row>
    <row r="20" spans="1:10" ht="15.75" thickBot="1" x14ac:dyDescent="0.3">
      <c r="A20" s="127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131"/>
    </row>
    <row r="21" spans="1:10" x14ac:dyDescent="0.25">
      <c r="A21" s="127"/>
      <c r="B21" s="153" t="s">
        <v>148</v>
      </c>
      <c r="C21" s="238" t="s">
        <v>454</v>
      </c>
      <c r="D21" s="251" t="s">
        <v>49</v>
      </c>
      <c r="E21" s="252">
        <v>0</v>
      </c>
      <c r="F21" s="253">
        <v>0.05</v>
      </c>
      <c r="G21" s="240"/>
      <c r="H21" s="131"/>
    </row>
    <row r="22" spans="1:10" ht="15.75" thickBot="1" x14ac:dyDescent="0.3">
      <c r="A22" s="127"/>
      <c r="B22" s="157"/>
      <c r="C22" s="238"/>
      <c r="D22" s="257"/>
      <c r="E22" s="248"/>
      <c r="F22" s="159"/>
      <c r="G22" s="248"/>
      <c r="H22" s="131"/>
    </row>
    <row r="23" spans="1:10" ht="15.75" thickBot="1" x14ac:dyDescent="0.3">
      <c r="A23" s="127"/>
      <c r="B23" s="511" t="s">
        <v>47</v>
      </c>
      <c r="C23" s="512"/>
      <c r="D23" s="512"/>
      <c r="E23" s="512"/>
      <c r="F23" s="513"/>
      <c r="G23" s="160">
        <f>SUM(G21:G22)</f>
        <v>0</v>
      </c>
      <c r="H23" s="131"/>
    </row>
    <row r="24" spans="1:10" ht="15.75" thickBot="1" x14ac:dyDescent="0.3">
      <c r="A24" s="127"/>
      <c r="B24" s="123"/>
      <c r="C24" s="123"/>
      <c r="D24" s="123"/>
      <c r="E24" s="123"/>
      <c r="F24" s="123"/>
      <c r="G24" s="123"/>
      <c r="H24" s="131"/>
    </row>
    <row r="25" spans="1:10" ht="15.75" thickBot="1" x14ac:dyDescent="0.3">
      <c r="A25" s="127"/>
      <c r="B25" s="437" t="s">
        <v>122</v>
      </c>
      <c r="C25" s="438"/>
      <c r="D25" s="438"/>
      <c r="E25" s="438"/>
      <c r="F25" s="438"/>
      <c r="G25" s="439"/>
      <c r="H25" s="131"/>
    </row>
    <row r="26" spans="1:10" ht="15.75" thickBot="1" x14ac:dyDescent="0.3">
      <c r="A26" s="127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131"/>
    </row>
    <row r="27" spans="1:10" x14ac:dyDescent="0.25">
      <c r="A27" s="127"/>
      <c r="B27" s="153" t="s">
        <v>217</v>
      </c>
      <c r="C27" s="238" t="s">
        <v>170</v>
      </c>
      <c r="D27" s="251" t="s">
        <v>171</v>
      </c>
      <c r="E27" s="240"/>
      <c r="F27" s="163">
        <v>1.5</v>
      </c>
      <c r="G27" s="240"/>
      <c r="H27" s="131"/>
    </row>
    <row r="28" spans="1:10" ht="15.75" thickBot="1" x14ac:dyDescent="0.3">
      <c r="A28" s="127"/>
      <c r="B28" s="157"/>
      <c r="C28" s="238"/>
      <c r="D28" s="257"/>
      <c r="E28" s="248"/>
      <c r="F28" s="159"/>
      <c r="G28" s="248"/>
      <c r="H28" s="131"/>
    </row>
    <row r="29" spans="1:10" ht="15.75" thickBot="1" x14ac:dyDescent="0.3">
      <c r="A29" s="127"/>
      <c r="B29" s="511" t="s">
        <v>46</v>
      </c>
      <c r="C29" s="512"/>
      <c r="D29" s="512"/>
      <c r="E29" s="512"/>
      <c r="F29" s="513"/>
      <c r="G29" s="160">
        <f>SUM(G26:G28)</f>
        <v>0</v>
      </c>
      <c r="H29" s="131"/>
    </row>
    <row r="30" spans="1:10" ht="15.75" thickBot="1" x14ac:dyDescent="0.3">
      <c r="A30" s="127"/>
      <c r="B30" s="123"/>
      <c r="C30" s="123"/>
      <c r="D30" s="123"/>
      <c r="E30" s="123"/>
      <c r="F30" s="123"/>
      <c r="G30" s="123"/>
      <c r="H30" s="131"/>
    </row>
    <row r="31" spans="1:10" ht="15.75" thickBot="1" x14ac:dyDescent="0.3">
      <c r="A31" s="127"/>
      <c r="B31" s="437" t="s">
        <v>44</v>
      </c>
      <c r="C31" s="438"/>
      <c r="D31" s="438"/>
      <c r="E31" s="438"/>
      <c r="F31" s="438"/>
      <c r="G31" s="439"/>
      <c r="H31" s="131"/>
    </row>
    <row r="32" spans="1:10" ht="15.75" thickBot="1" x14ac:dyDescent="0.3">
      <c r="A32" s="127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131"/>
    </row>
    <row r="33" spans="1:8" x14ac:dyDescent="0.25">
      <c r="A33" s="127"/>
      <c r="B33" s="153"/>
      <c r="C33" s="238"/>
      <c r="D33" s="251"/>
      <c r="E33" s="154"/>
      <c r="F33" s="163"/>
      <c r="G33" s="240"/>
      <c r="H33" s="131"/>
    </row>
    <row r="34" spans="1:8" ht="15.75" thickBot="1" x14ac:dyDescent="0.3">
      <c r="A34" s="127"/>
      <c r="B34" s="157"/>
      <c r="C34" s="238"/>
      <c r="D34" s="257"/>
      <c r="E34" s="158"/>
      <c r="F34" s="159"/>
      <c r="G34" s="248"/>
      <c r="H34" s="131"/>
    </row>
    <row r="35" spans="1:8" ht="15.75" thickBot="1" x14ac:dyDescent="0.3">
      <c r="A35" s="127"/>
      <c r="B35" s="511" t="s">
        <v>45</v>
      </c>
      <c r="C35" s="512"/>
      <c r="D35" s="512"/>
      <c r="E35" s="512"/>
      <c r="F35" s="513"/>
      <c r="G35" s="160">
        <f>SUM(G33:G34)</f>
        <v>0</v>
      </c>
      <c r="H35" s="131"/>
    </row>
    <row r="36" spans="1:8" ht="15.75" thickBot="1" x14ac:dyDescent="0.3">
      <c r="A36" s="127"/>
      <c r="B36" s="173"/>
      <c r="C36" s="173"/>
      <c r="D36" s="173"/>
      <c r="E36" s="173"/>
      <c r="F36" s="173"/>
      <c r="G36" s="173"/>
      <c r="H36" s="131"/>
    </row>
    <row r="37" spans="1:8" x14ac:dyDescent="0.25">
      <c r="A37" s="127"/>
      <c r="B37" s="514" t="s">
        <v>123</v>
      </c>
      <c r="C37" s="515"/>
      <c r="D37" s="515"/>
      <c r="E37" s="515"/>
      <c r="F37" s="515"/>
      <c r="G37" s="165">
        <f>$G$35+$G$29+$G$23+$G$17</f>
        <v>0</v>
      </c>
      <c r="H37" s="131"/>
    </row>
    <row r="38" spans="1:8" x14ac:dyDescent="0.25">
      <c r="A38" s="127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131"/>
    </row>
    <row r="39" spans="1:8" x14ac:dyDescent="0.25">
      <c r="A39" s="127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131"/>
    </row>
    <row r="40" spans="1:8" x14ac:dyDescent="0.25">
      <c r="A40" s="127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131"/>
    </row>
    <row r="41" spans="1:8" x14ac:dyDescent="0.25">
      <c r="A41" s="127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131"/>
    </row>
    <row r="42" spans="1:8" ht="15.75" thickBot="1" x14ac:dyDescent="0.3">
      <c r="A42" s="127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131"/>
    </row>
    <row r="43" spans="1:8" ht="15.75" thickBot="1" x14ac:dyDescent="0.3">
      <c r="A43" s="127"/>
      <c r="B43" s="415"/>
      <c r="C43" s="415"/>
      <c r="D43" s="415"/>
      <c r="E43" s="415"/>
      <c r="F43" s="415"/>
      <c r="G43" s="415"/>
      <c r="H43" s="131"/>
    </row>
    <row r="44" spans="1:8" ht="15.75" thickBot="1" x14ac:dyDescent="0.3">
      <c r="A44" s="127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131"/>
    </row>
    <row r="45" spans="1:8" x14ac:dyDescent="0.25">
      <c r="A45" s="127"/>
      <c r="B45" s="173"/>
      <c r="C45" s="173"/>
      <c r="D45" s="173"/>
      <c r="E45" s="173"/>
      <c r="F45" s="173"/>
      <c r="G45" s="173"/>
      <c r="H45" s="131"/>
    </row>
    <row r="46" spans="1:8" x14ac:dyDescent="0.25">
      <c r="A46" s="127"/>
      <c r="B46" s="174"/>
      <c r="C46" s="174"/>
      <c r="D46" s="174"/>
      <c r="E46" s="174"/>
      <c r="F46" s="174"/>
      <c r="G46" s="174"/>
      <c r="H46" s="131"/>
    </row>
    <row r="47" spans="1:8" ht="15.75" thickBot="1" x14ac:dyDescent="0.3">
      <c r="A47" s="175"/>
      <c r="B47" s="176"/>
      <c r="C47" s="176"/>
      <c r="D47" s="176"/>
      <c r="E47" s="176"/>
      <c r="F47" s="176"/>
      <c r="G47" s="176"/>
      <c r="H47" s="177"/>
    </row>
    <row r="48" spans="1:8" x14ac:dyDescent="0.25">
      <c r="B48" s="250"/>
      <c r="C48" s="148"/>
      <c r="D48" s="250"/>
      <c r="E48" s="250"/>
      <c r="F48" s="258"/>
      <c r="G48" s="250"/>
    </row>
    <row r="49" spans="2:7" x14ac:dyDescent="0.25">
      <c r="B49" s="250"/>
      <c r="C49" s="148"/>
      <c r="D49" s="250"/>
      <c r="E49" s="250"/>
      <c r="F49" s="258"/>
      <c r="G49" s="250"/>
    </row>
    <row r="50" spans="2:7" x14ac:dyDescent="0.25">
      <c r="B50" s="250"/>
      <c r="C50" s="148"/>
      <c r="D50" s="250"/>
      <c r="E50" s="250"/>
      <c r="F50" s="258"/>
      <c r="G50" s="250"/>
    </row>
    <row r="51" spans="2:7" x14ac:dyDescent="0.25">
      <c r="B51" s="250"/>
      <c r="C51" s="148"/>
      <c r="D51" s="250"/>
      <c r="E51" s="250"/>
      <c r="F51" s="258"/>
      <c r="G51" s="250"/>
    </row>
    <row r="52" spans="2:7" x14ac:dyDescent="0.25">
      <c r="B52" s="250"/>
      <c r="C52" s="148"/>
      <c r="D52" s="250"/>
      <c r="E52" s="250"/>
      <c r="F52" s="258"/>
      <c r="G52" s="250"/>
    </row>
    <row r="53" spans="2:7" x14ac:dyDescent="0.25">
      <c r="B53" s="250"/>
      <c r="C53" s="148"/>
      <c r="D53" s="250"/>
      <c r="E53" s="250"/>
      <c r="F53" s="258"/>
      <c r="G53" s="250"/>
    </row>
    <row r="54" spans="2:7" x14ac:dyDescent="0.25">
      <c r="B54" s="250"/>
      <c r="C54" s="148"/>
      <c r="D54" s="250"/>
      <c r="E54" s="250"/>
      <c r="F54" s="258"/>
      <c r="G54" s="250"/>
    </row>
    <row r="55" spans="2:7" x14ac:dyDescent="0.25">
      <c r="B55" s="250"/>
      <c r="C55" s="148"/>
      <c r="D55" s="250"/>
      <c r="E55" s="250"/>
      <c r="F55" s="258"/>
      <c r="G55" s="250"/>
    </row>
    <row r="56" spans="2:7" x14ac:dyDescent="0.25">
      <c r="B56" s="250"/>
      <c r="C56" s="148"/>
      <c r="D56" s="250"/>
      <c r="E56" s="250"/>
      <c r="F56" s="258"/>
      <c r="G56" s="250"/>
    </row>
    <row r="57" spans="2:7" x14ac:dyDescent="0.25">
      <c r="B57" s="250"/>
      <c r="C57" s="148"/>
      <c r="D57" s="250"/>
      <c r="E57" s="250"/>
      <c r="F57" s="258"/>
      <c r="G57" s="250"/>
    </row>
    <row r="58" spans="2:7" x14ac:dyDescent="0.25">
      <c r="B58" s="250"/>
      <c r="C58" s="148"/>
      <c r="D58" s="250"/>
      <c r="E58" s="250"/>
      <c r="F58" s="258"/>
      <c r="G58" s="250"/>
    </row>
    <row r="59" spans="2:7" x14ac:dyDescent="0.25">
      <c r="B59" s="250"/>
      <c r="C59" s="148"/>
      <c r="D59" s="250"/>
      <c r="E59" s="250"/>
      <c r="F59" s="258"/>
      <c r="G59" s="250"/>
    </row>
    <row r="60" spans="2:7" x14ac:dyDescent="0.25">
      <c r="B60" s="250"/>
      <c r="C60" s="148"/>
      <c r="D60" s="250"/>
      <c r="E60" s="250"/>
      <c r="F60" s="258"/>
      <c r="G60" s="250"/>
    </row>
    <row r="61" spans="2:7" x14ac:dyDescent="0.25">
      <c r="B61" s="250"/>
      <c r="C61" s="148"/>
      <c r="D61" s="250"/>
      <c r="E61" s="250"/>
      <c r="F61" s="258"/>
      <c r="G61" s="250"/>
    </row>
    <row r="62" spans="2:7" x14ac:dyDescent="0.25">
      <c r="B62" s="250"/>
      <c r="C62" s="148"/>
      <c r="D62" s="250"/>
      <c r="E62" s="250"/>
      <c r="F62" s="258"/>
      <c r="G62" s="250"/>
    </row>
    <row r="63" spans="2:7" x14ac:dyDescent="0.25">
      <c r="B63" s="250"/>
      <c r="C63" s="148"/>
      <c r="D63" s="250"/>
      <c r="E63" s="250"/>
      <c r="F63" s="258"/>
      <c r="G63" s="250"/>
    </row>
    <row r="64" spans="2:7" x14ac:dyDescent="0.25">
      <c r="B64" s="250"/>
      <c r="C64" s="148"/>
      <c r="D64" s="250"/>
      <c r="E64" s="250"/>
      <c r="F64" s="258"/>
      <c r="G64" s="250"/>
    </row>
    <row r="65" spans="2:7" x14ac:dyDescent="0.25">
      <c r="B65" s="250"/>
      <c r="C65" s="148"/>
      <c r="D65" s="250"/>
      <c r="E65" s="250"/>
      <c r="F65" s="258"/>
      <c r="G65" s="250"/>
    </row>
  </sheetData>
  <mergeCells count="24">
    <mergeCell ref="B23:F23"/>
    <mergeCell ref="B2:F2"/>
    <mergeCell ref="B4:G4"/>
    <mergeCell ref="C5:G5"/>
    <mergeCell ref="E7:G7"/>
    <mergeCell ref="E8:G8"/>
    <mergeCell ref="C9:G9"/>
    <mergeCell ref="C10:G10"/>
    <mergeCell ref="C11:G11"/>
    <mergeCell ref="B13:G13"/>
    <mergeCell ref="B17:F17"/>
    <mergeCell ref="B19:G19"/>
    <mergeCell ref="B44:F44"/>
    <mergeCell ref="B25:G25"/>
    <mergeCell ref="B29:F29"/>
    <mergeCell ref="B31:G31"/>
    <mergeCell ref="B35:F35"/>
    <mergeCell ref="B37:F37"/>
    <mergeCell ref="B38:E38"/>
    <mergeCell ref="B39:E39"/>
    <mergeCell ref="B40:E40"/>
    <mergeCell ref="B41:E41"/>
    <mergeCell ref="B42:E42"/>
    <mergeCell ref="B43:G43"/>
  </mergeCells>
  <pageMargins left="0.7" right="0.7" top="0.75" bottom="0.75" header="0.3" footer="0.3"/>
  <pageSetup paperSize="9" scale="56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8089-AD03-47A0-B969-03A59B93CA43}">
  <sheetPr codeName="Hoja113">
    <tabColor rgb="FF5B9BD5"/>
    <pageSetUpPr fitToPage="1"/>
  </sheetPr>
  <dimension ref="A1:R950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'9.02'!E8</f>
        <v>9. CARPINTERIA ALUMINIO Y METALICA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'9.02'!C9</f>
        <v>M-9.02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'9.02'!C10</f>
        <v>SUMINISTRO E INSTALACION PUERTA P01 Y P02. BLOQUE 13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'9.02'!C11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389</v>
      </c>
      <c r="C15" s="190">
        <v>2.2999999999999998</v>
      </c>
      <c r="D15" s="190">
        <v>0.93</v>
      </c>
      <c r="E15" s="190"/>
      <c r="F15" s="190">
        <f>ROUND(IF(C15=0,1,C15)*IF(D15=0,1,D15)*IF(E15=0,1,E15),2)</f>
        <v>2.14</v>
      </c>
      <c r="G15" s="190">
        <v>2</v>
      </c>
      <c r="H15" s="191">
        <f>F15*G15</f>
        <v>4.28</v>
      </c>
    </row>
    <row r="16" spans="1:18" s="188" customFormat="1" ht="27.95" customHeight="1" x14ac:dyDescent="0.25">
      <c r="B16" s="189" t="s">
        <v>390</v>
      </c>
      <c r="C16" s="190">
        <v>2.2999999999999998</v>
      </c>
      <c r="D16" s="190">
        <v>0.8</v>
      </c>
      <c r="E16" s="190"/>
      <c r="F16" s="190">
        <f>ROUND(IF(C16=0,1,C16)*IF(D16=0,1,D16)*IF(E16=0,1,E16),2)</f>
        <v>1.84</v>
      </c>
      <c r="G16" s="190">
        <v>4</v>
      </c>
      <c r="H16" s="191">
        <f>F16*G16</f>
        <v>7.36</v>
      </c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11.64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11.64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30" customHeight="1" x14ac:dyDescent="0.25">
      <c r="B25" s="462"/>
      <c r="C25" s="463"/>
      <c r="D25" s="463"/>
      <c r="E25" s="463"/>
      <c r="F25" s="463"/>
      <c r="G25" s="463"/>
      <c r="H25" s="464"/>
    </row>
    <row r="26" spans="2:8" ht="30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FBF2-692A-4510-870C-6A2029CFFCC6}">
  <sheetPr codeName="Hoja114">
    <tabColor rgb="FF92D050"/>
    <pageSetUpPr fitToPage="1"/>
  </sheetPr>
  <dimension ref="A1:P65"/>
  <sheetViews>
    <sheetView zoomScale="70" zoomScaleNormal="70" workbookViewId="0">
      <selection activeCell="B2" sqref="B2:F2"/>
    </sheetView>
  </sheetViews>
  <sheetFormatPr baseColWidth="10" defaultColWidth="11.42578125" defaultRowHeight="15" x14ac:dyDescent="0.25"/>
  <cols>
    <col min="1" max="1" width="6.140625" customWidth="1"/>
    <col min="2" max="2" width="21.28515625" customWidth="1"/>
    <col min="3" max="3" width="64.140625" style="126" customWidth="1"/>
    <col min="4" max="4" width="15.140625" customWidth="1"/>
    <col min="5" max="5" width="14.85546875" customWidth="1"/>
    <col min="7" max="7" width="20.7109375" customWidth="1"/>
    <col min="8" max="8" width="5.5703125" customWidth="1"/>
    <col min="10" max="10" width="31" customWidth="1"/>
    <col min="11" max="11" width="11.42578125" customWidth="1"/>
    <col min="12" max="12" width="34" customWidth="1"/>
  </cols>
  <sheetData>
    <row r="1" spans="1:16" ht="15" customHeight="1" thickBot="1" x14ac:dyDescent="0.3">
      <c r="A1" s="122"/>
      <c r="B1" s="123"/>
      <c r="C1" s="123"/>
      <c r="D1" s="123"/>
      <c r="E1" s="123"/>
      <c r="F1" s="123"/>
      <c r="G1" s="123"/>
      <c r="H1" s="124"/>
      <c r="I1" s="125"/>
    </row>
    <row r="2" spans="1:16" ht="68.25" customHeight="1" thickBot="1" x14ac:dyDescent="0.35">
      <c r="A2" s="127"/>
      <c r="B2" s="524" t="s">
        <v>516</v>
      </c>
      <c r="C2" s="434"/>
      <c r="D2" s="434"/>
      <c r="E2" s="434"/>
      <c r="F2" s="434"/>
      <c r="G2" s="130"/>
      <c r="H2" s="131"/>
      <c r="I2" s="125"/>
    </row>
    <row r="3" spans="1:16" ht="13.5" customHeight="1" thickBot="1" x14ac:dyDescent="0.3">
      <c r="A3" s="127"/>
      <c r="B3" s="233"/>
      <c r="C3" s="233"/>
      <c r="D3" s="233"/>
      <c r="E3" s="233"/>
      <c r="F3" s="233"/>
      <c r="G3" s="233"/>
      <c r="H3" s="131"/>
    </row>
    <row r="4" spans="1:16" ht="15" customHeight="1" thickBot="1" x14ac:dyDescent="0.3">
      <c r="A4" s="127"/>
      <c r="B4" s="437" t="s">
        <v>108</v>
      </c>
      <c r="C4" s="438"/>
      <c r="D4" s="438"/>
      <c r="E4" s="438"/>
      <c r="F4" s="438"/>
      <c r="G4" s="439"/>
      <c r="H4" s="131"/>
    </row>
    <row r="5" spans="1:16" ht="15" customHeight="1" thickBot="1" x14ac:dyDescent="0.3">
      <c r="A5" s="127"/>
      <c r="B5" s="173"/>
      <c r="C5" s="518"/>
      <c r="D5" s="518"/>
      <c r="E5" s="518"/>
      <c r="F5" s="518"/>
      <c r="G5" s="518"/>
      <c r="H5" s="131"/>
      <c r="L5">
        <v>1</v>
      </c>
    </row>
    <row r="6" spans="1:16" s="143" customFormat="1" ht="15" customHeight="1" x14ac:dyDescent="0.25">
      <c r="A6" s="234"/>
      <c r="B6" s="178" t="s">
        <v>109</v>
      </c>
      <c r="C6" s="235" t="s">
        <v>449</v>
      </c>
      <c r="D6" s="179" t="s">
        <v>110</v>
      </c>
      <c r="E6" s="180" t="s">
        <v>450</v>
      </c>
      <c r="F6" s="179" t="s">
        <v>111</v>
      </c>
      <c r="G6" s="182" t="s">
        <v>444</v>
      </c>
      <c r="H6" s="236"/>
      <c r="L6" s="143">
        <v>1</v>
      </c>
    </row>
    <row r="7" spans="1:16" ht="61.5" customHeight="1" x14ac:dyDescent="0.25">
      <c r="A7" s="127"/>
      <c r="B7" s="145" t="s">
        <v>112</v>
      </c>
      <c r="C7" s="237" t="s">
        <v>451</v>
      </c>
      <c r="D7" s="147" t="s">
        <v>113</v>
      </c>
      <c r="E7" s="519" t="s">
        <v>452</v>
      </c>
      <c r="F7" s="520"/>
      <c r="G7" s="521"/>
      <c r="H7" s="131"/>
      <c r="L7">
        <v>1</v>
      </c>
    </row>
    <row r="8" spans="1:16" ht="15" customHeight="1" x14ac:dyDescent="0.25">
      <c r="A8" s="127"/>
      <c r="B8" s="145" t="s">
        <v>114</v>
      </c>
      <c r="C8" s="202" t="s">
        <v>453</v>
      </c>
      <c r="D8" s="147" t="s">
        <v>115</v>
      </c>
      <c r="E8" s="443" t="s">
        <v>27</v>
      </c>
      <c r="F8" s="444"/>
      <c r="G8" s="445"/>
      <c r="H8" s="131"/>
      <c r="L8">
        <v>0</v>
      </c>
    </row>
    <row r="9" spans="1:16" ht="15" customHeight="1" x14ac:dyDescent="0.25">
      <c r="A9" s="127"/>
      <c r="B9" s="145" t="s">
        <v>6</v>
      </c>
      <c r="C9" s="508" t="s">
        <v>391</v>
      </c>
      <c r="D9" s="446"/>
      <c r="E9" s="446"/>
      <c r="F9" s="446"/>
      <c r="G9" s="447"/>
      <c r="H9" s="131"/>
    </row>
    <row r="10" spans="1:16" s="143" customFormat="1" ht="30" customHeight="1" x14ac:dyDescent="0.25">
      <c r="A10" s="234"/>
      <c r="B10" s="140" t="s">
        <v>117</v>
      </c>
      <c r="C10" s="487" t="s">
        <v>392</v>
      </c>
      <c r="D10" s="441"/>
      <c r="E10" s="441"/>
      <c r="F10" s="441"/>
      <c r="G10" s="442"/>
      <c r="H10" s="236"/>
    </row>
    <row r="11" spans="1:16" ht="15.75" thickBot="1" x14ac:dyDescent="0.3">
      <c r="A11" s="127"/>
      <c r="B11" s="149" t="s">
        <v>119</v>
      </c>
      <c r="C11" s="451" t="s">
        <v>154</v>
      </c>
      <c r="D11" s="452"/>
      <c r="E11" s="452"/>
      <c r="F11" s="452"/>
      <c r="G11" s="453"/>
      <c r="H11" s="131"/>
    </row>
    <row r="12" spans="1:16" ht="15.75" thickBot="1" x14ac:dyDescent="0.3">
      <c r="A12" s="127"/>
      <c r="B12" s="176"/>
      <c r="C12" s="176"/>
      <c r="D12" s="176"/>
      <c r="E12" s="176"/>
      <c r="F12" s="176"/>
      <c r="G12" s="176"/>
      <c r="H12" s="131"/>
      <c r="J12" s="134"/>
      <c r="K12" s="134"/>
      <c r="L12" s="134"/>
      <c r="M12" s="134"/>
      <c r="N12" s="134"/>
      <c r="O12" s="134"/>
      <c r="P12" s="134"/>
    </row>
    <row r="13" spans="1:16" ht="15.75" thickBot="1" x14ac:dyDescent="0.3">
      <c r="A13" s="127"/>
      <c r="B13" s="437" t="s">
        <v>41</v>
      </c>
      <c r="C13" s="438"/>
      <c r="D13" s="438"/>
      <c r="E13" s="438"/>
      <c r="F13" s="438"/>
      <c r="G13" s="439"/>
      <c r="H13" s="131"/>
    </row>
    <row r="14" spans="1:16" s="126" customFormat="1" ht="15.75" thickBot="1" x14ac:dyDescent="0.3">
      <c r="A14" s="127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131"/>
    </row>
    <row r="15" spans="1:16" s="126" customFormat="1" x14ac:dyDescent="0.25">
      <c r="A15" s="127"/>
      <c r="B15" s="153" t="s">
        <v>490</v>
      </c>
      <c r="C15" s="238" t="s">
        <v>491</v>
      </c>
      <c r="D15" s="239" t="s">
        <v>154</v>
      </c>
      <c r="E15" s="240"/>
      <c r="F15" s="163">
        <v>1</v>
      </c>
      <c r="G15" s="240"/>
      <c r="H15" s="131"/>
    </row>
    <row r="16" spans="1:16" s="126" customFormat="1" ht="15.75" thickBot="1" x14ac:dyDescent="0.3">
      <c r="A16" s="127"/>
      <c r="B16" s="156"/>
      <c r="C16" s="238"/>
      <c r="D16" s="245"/>
      <c r="E16" s="246"/>
      <c r="F16" s="247"/>
      <c r="G16" s="248"/>
      <c r="H16" s="131"/>
      <c r="M16" s="249"/>
    </row>
    <row r="17" spans="1:10" ht="15.75" thickBot="1" x14ac:dyDescent="0.3">
      <c r="A17" s="127"/>
      <c r="B17" s="511" t="s">
        <v>50</v>
      </c>
      <c r="C17" s="512"/>
      <c r="D17" s="512"/>
      <c r="E17" s="512"/>
      <c r="F17" s="513"/>
      <c r="G17" s="160">
        <f>SUM(G15:G16)</f>
        <v>0</v>
      </c>
      <c r="H17" s="131"/>
    </row>
    <row r="18" spans="1:10" ht="15.75" thickBot="1" x14ac:dyDescent="0.3">
      <c r="A18" s="127"/>
      <c r="B18" s="123"/>
      <c r="C18" s="123"/>
      <c r="D18" s="123"/>
      <c r="E18" s="123"/>
      <c r="F18" s="123"/>
      <c r="G18" s="123"/>
      <c r="H18" s="131"/>
      <c r="J18" s="250"/>
    </row>
    <row r="19" spans="1:10" ht="15.75" thickBot="1" x14ac:dyDescent="0.3">
      <c r="A19" s="127"/>
      <c r="B19" s="437" t="s">
        <v>42</v>
      </c>
      <c r="C19" s="438"/>
      <c r="D19" s="438"/>
      <c r="E19" s="438"/>
      <c r="F19" s="438"/>
      <c r="G19" s="439"/>
      <c r="H19" s="131"/>
    </row>
    <row r="20" spans="1:10" ht="15.75" thickBot="1" x14ac:dyDescent="0.3">
      <c r="A20" s="127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131"/>
    </row>
    <row r="21" spans="1:10" x14ac:dyDescent="0.25">
      <c r="A21" s="127"/>
      <c r="B21" s="153" t="s">
        <v>148</v>
      </c>
      <c r="C21" s="238" t="s">
        <v>454</v>
      </c>
      <c r="D21" s="251" t="s">
        <v>49</v>
      </c>
      <c r="E21" s="252">
        <v>0</v>
      </c>
      <c r="F21" s="253">
        <v>0.05</v>
      </c>
      <c r="G21" s="240"/>
      <c r="H21" s="131"/>
    </row>
    <row r="22" spans="1:10" ht="15.75" thickBot="1" x14ac:dyDescent="0.3">
      <c r="A22" s="127"/>
      <c r="B22" s="157"/>
      <c r="C22" s="238"/>
      <c r="D22" s="257"/>
      <c r="E22" s="248"/>
      <c r="F22" s="159"/>
      <c r="G22" s="248"/>
      <c r="H22" s="131"/>
    </row>
    <row r="23" spans="1:10" ht="15.75" thickBot="1" x14ac:dyDescent="0.3">
      <c r="A23" s="127"/>
      <c r="B23" s="511" t="s">
        <v>47</v>
      </c>
      <c r="C23" s="512"/>
      <c r="D23" s="512"/>
      <c r="E23" s="512"/>
      <c r="F23" s="513"/>
      <c r="G23" s="160">
        <f>SUM(G21:G22)</f>
        <v>0</v>
      </c>
      <c r="H23" s="131"/>
    </row>
    <row r="24" spans="1:10" ht="15.75" thickBot="1" x14ac:dyDescent="0.3">
      <c r="A24" s="127"/>
      <c r="B24" s="123"/>
      <c r="C24" s="123"/>
      <c r="D24" s="123"/>
      <c r="E24" s="123"/>
      <c r="F24" s="123"/>
      <c r="G24" s="123"/>
      <c r="H24" s="131"/>
    </row>
    <row r="25" spans="1:10" ht="15.75" thickBot="1" x14ac:dyDescent="0.3">
      <c r="A25" s="127"/>
      <c r="B25" s="437" t="s">
        <v>122</v>
      </c>
      <c r="C25" s="438"/>
      <c r="D25" s="438"/>
      <c r="E25" s="438"/>
      <c r="F25" s="438"/>
      <c r="G25" s="439"/>
      <c r="H25" s="131"/>
    </row>
    <row r="26" spans="1:10" ht="15.75" thickBot="1" x14ac:dyDescent="0.3">
      <c r="A26" s="127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131"/>
    </row>
    <row r="27" spans="1:10" x14ac:dyDescent="0.25">
      <c r="A27" s="127"/>
      <c r="B27" s="153" t="s">
        <v>217</v>
      </c>
      <c r="C27" s="238" t="s">
        <v>170</v>
      </c>
      <c r="D27" s="251" t="s">
        <v>171</v>
      </c>
      <c r="E27" s="240"/>
      <c r="F27" s="163">
        <v>2</v>
      </c>
      <c r="G27" s="240"/>
      <c r="H27" s="131"/>
    </row>
    <row r="28" spans="1:10" ht="15.75" thickBot="1" x14ac:dyDescent="0.3">
      <c r="A28" s="127"/>
      <c r="B28" s="157"/>
      <c r="C28" s="238"/>
      <c r="D28" s="257"/>
      <c r="E28" s="248"/>
      <c r="F28" s="159"/>
      <c r="G28" s="248"/>
      <c r="H28" s="131"/>
    </row>
    <row r="29" spans="1:10" ht="15.75" thickBot="1" x14ac:dyDescent="0.3">
      <c r="A29" s="127"/>
      <c r="B29" s="511" t="s">
        <v>46</v>
      </c>
      <c r="C29" s="512"/>
      <c r="D29" s="512"/>
      <c r="E29" s="512"/>
      <c r="F29" s="513"/>
      <c r="G29" s="160">
        <f>SUM(G26:G28)</f>
        <v>0</v>
      </c>
      <c r="H29" s="131"/>
    </row>
    <row r="30" spans="1:10" ht="15.75" thickBot="1" x14ac:dyDescent="0.3">
      <c r="A30" s="127"/>
      <c r="B30" s="123"/>
      <c r="C30" s="123"/>
      <c r="D30" s="123"/>
      <c r="E30" s="123"/>
      <c r="F30" s="123"/>
      <c r="G30" s="123"/>
      <c r="H30" s="131"/>
    </row>
    <row r="31" spans="1:10" ht="15.75" thickBot="1" x14ac:dyDescent="0.3">
      <c r="A31" s="127"/>
      <c r="B31" s="437" t="s">
        <v>44</v>
      </c>
      <c r="C31" s="438"/>
      <c r="D31" s="438"/>
      <c r="E31" s="438"/>
      <c r="F31" s="438"/>
      <c r="G31" s="439"/>
      <c r="H31" s="131"/>
    </row>
    <row r="32" spans="1:10" ht="15.75" thickBot="1" x14ac:dyDescent="0.3">
      <c r="A32" s="127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131"/>
    </row>
    <row r="33" spans="1:8" x14ac:dyDescent="0.25">
      <c r="A33" s="127"/>
      <c r="B33" s="153"/>
      <c r="C33" s="238"/>
      <c r="D33" s="251"/>
      <c r="E33" s="154"/>
      <c r="F33" s="163"/>
      <c r="G33" s="240"/>
      <c r="H33" s="131"/>
    </row>
    <row r="34" spans="1:8" ht="15.75" thickBot="1" x14ac:dyDescent="0.3">
      <c r="A34" s="127"/>
      <c r="B34" s="157"/>
      <c r="C34" s="238"/>
      <c r="D34" s="257"/>
      <c r="E34" s="158"/>
      <c r="F34" s="159"/>
      <c r="G34" s="248"/>
      <c r="H34" s="131"/>
    </row>
    <row r="35" spans="1:8" ht="15.75" thickBot="1" x14ac:dyDescent="0.3">
      <c r="A35" s="127"/>
      <c r="B35" s="511" t="s">
        <v>45</v>
      </c>
      <c r="C35" s="512"/>
      <c r="D35" s="512"/>
      <c r="E35" s="512"/>
      <c r="F35" s="513"/>
      <c r="G35" s="160">
        <f>SUM(G33:G34)</f>
        <v>0</v>
      </c>
      <c r="H35" s="131"/>
    </row>
    <row r="36" spans="1:8" ht="15.75" thickBot="1" x14ac:dyDescent="0.3">
      <c r="A36" s="127"/>
      <c r="B36" s="173"/>
      <c r="C36" s="173"/>
      <c r="D36" s="173"/>
      <c r="E36" s="173"/>
      <c r="F36" s="173"/>
      <c r="G36" s="173"/>
      <c r="H36" s="131"/>
    </row>
    <row r="37" spans="1:8" x14ac:dyDescent="0.25">
      <c r="A37" s="127"/>
      <c r="B37" s="514" t="s">
        <v>123</v>
      </c>
      <c r="C37" s="515"/>
      <c r="D37" s="515"/>
      <c r="E37" s="515"/>
      <c r="F37" s="515"/>
      <c r="G37" s="165">
        <f>$G$35+$G$29+$G$23+$G$17</f>
        <v>0</v>
      </c>
      <c r="H37" s="131"/>
    </row>
    <row r="38" spans="1:8" x14ac:dyDescent="0.25">
      <c r="A38" s="127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131"/>
    </row>
    <row r="39" spans="1:8" x14ac:dyDescent="0.25">
      <c r="A39" s="127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131"/>
    </row>
    <row r="40" spans="1:8" x14ac:dyDescent="0.25">
      <c r="A40" s="127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131"/>
    </row>
    <row r="41" spans="1:8" x14ac:dyDescent="0.25">
      <c r="A41" s="127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131"/>
    </row>
    <row r="42" spans="1:8" ht="15.75" thickBot="1" x14ac:dyDescent="0.3">
      <c r="A42" s="127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131"/>
    </row>
    <row r="43" spans="1:8" ht="15.75" thickBot="1" x14ac:dyDescent="0.3">
      <c r="A43" s="127"/>
      <c r="B43" s="415"/>
      <c r="C43" s="415"/>
      <c r="D43" s="415"/>
      <c r="E43" s="415"/>
      <c r="F43" s="415"/>
      <c r="G43" s="415"/>
      <c r="H43" s="131"/>
    </row>
    <row r="44" spans="1:8" ht="15.75" thickBot="1" x14ac:dyDescent="0.3">
      <c r="A44" s="127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131"/>
    </row>
    <row r="45" spans="1:8" x14ac:dyDescent="0.25">
      <c r="A45" s="127"/>
      <c r="B45" s="173"/>
      <c r="C45" s="173"/>
      <c r="D45" s="173"/>
      <c r="E45" s="173"/>
      <c r="F45" s="173"/>
      <c r="G45" s="173"/>
      <c r="H45" s="131"/>
    </row>
    <row r="46" spans="1:8" x14ac:dyDescent="0.25">
      <c r="A46" s="127"/>
      <c r="B46" s="174"/>
      <c r="C46" s="174"/>
      <c r="D46" s="174"/>
      <c r="E46" s="174"/>
      <c r="F46" s="174"/>
      <c r="G46" s="174"/>
      <c r="H46" s="131"/>
    </row>
    <row r="47" spans="1:8" ht="15.75" thickBot="1" x14ac:dyDescent="0.3">
      <c r="A47" s="175"/>
      <c r="B47" s="176"/>
      <c r="C47" s="176"/>
      <c r="D47" s="176"/>
      <c r="E47" s="176"/>
      <c r="F47" s="176"/>
      <c r="G47" s="176"/>
      <c r="H47" s="177"/>
    </row>
    <row r="48" spans="1:8" x14ac:dyDescent="0.25">
      <c r="B48" s="250"/>
      <c r="C48" s="148"/>
      <c r="D48" s="250"/>
      <c r="E48" s="250"/>
      <c r="F48" s="258"/>
      <c r="G48" s="250"/>
    </row>
    <row r="49" spans="2:7" x14ac:dyDescent="0.25">
      <c r="B49" s="250"/>
      <c r="C49" s="148"/>
      <c r="D49" s="250"/>
      <c r="E49" s="250"/>
      <c r="F49" s="258"/>
      <c r="G49" s="250"/>
    </row>
    <row r="50" spans="2:7" x14ac:dyDescent="0.25">
      <c r="B50" s="250"/>
      <c r="C50" s="148"/>
      <c r="D50" s="250"/>
      <c r="E50" s="250"/>
      <c r="F50" s="258"/>
      <c r="G50" s="250"/>
    </row>
    <row r="51" spans="2:7" x14ac:dyDescent="0.25">
      <c r="B51" s="250"/>
      <c r="C51" s="148"/>
      <c r="D51" s="250"/>
      <c r="E51" s="250"/>
      <c r="F51" s="258"/>
      <c r="G51" s="250"/>
    </row>
    <row r="52" spans="2:7" x14ac:dyDescent="0.25">
      <c r="B52" s="250"/>
      <c r="C52" s="148"/>
      <c r="D52" s="250"/>
      <c r="E52" s="250"/>
      <c r="F52" s="258"/>
      <c r="G52" s="250"/>
    </row>
    <row r="53" spans="2:7" x14ac:dyDescent="0.25">
      <c r="B53" s="250"/>
      <c r="C53" s="148"/>
      <c r="D53" s="250"/>
      <c r="E53" s="250"/>
      <c r="F53" s="258"/>
      <c r="G53" s="250"/>
    </row>
    <row r="54" spans="2:7" x14ac:dyDescent="0.25">
      <c r="B54" s="250"/>
      <c r="C54" s="148"/>
      <c r="D54" s="250"/>
      <c r="E54" s="250"/>
      <c r="F54" s="258"/>
      <c r="G54" s="250"/>
    </row>
    <row r="55" spans="2:7" x14ac:dyDescent="0.25">
      <c r="B55" s="250"/>
      <c r="C55" s="148"/>
      <c r="D55" s="250"/>
      <c r="E55" s="250"/>
      <c r="F55" s="258"/>
      <c r="G55" s="250"/>
    </row>
    <row r="56" spans="2:7" x14ac:dyDescent="0.25">
      <c r="B56" s="250"/>
      <c r="C56" s="148"/>
      <c r="D56" s="250"/>
      <c r="E56" s="250"/>
      <c r="F56" s="258"/>
      <c r="G56" s="250"/>
    </row>
    <row r="57" spans="2:7" x14ac:dyDescent="0.25">
      <c r="B57" s="250"/>
      <c r="C57" s="148"/>
      <c r="D57" s="250"/>
      <c r="E57" s="250"/>
      <c r="F57" s="258"/>
      <c r="G57" s="250"/>
    </row>
    <row r="58" spans="2:7" x14ac:dyDescent="0.25">
      <c r="B58" s="250"/>
      <c r="C58" s="148"/>
      <c r="D58" s="250"/>
      <c r="E58" s="250"/>
      <c r="F58" s="258"/>
      <c r="G58" s="250"/>
    </row>
    <row r="59" spans="2:7" x14ac:dyDescent="0.25">
      <c r="B59" s="250"/>
      <c r="C59" s="148"/>
      <c r="D59" s="250"/>
      <c r="E59" s="250"/>
      <c r="F59" s="258"/>
      <c r="G59" s="250"/>
    </row>
    <row r="60" spans="2:7" x14ac:dyDescent="0.25">
      <c r="B60" s="250"/>
      <c r="C60" s="148"/>
      <c r="D60" s="250"/>
      <c r="E60" s="250"/>
      <c r="F60" s="258"/>
      <c r="G60" s="250"/>
    </row>
    <row r="61" spans="2:7" x14ac:dyDescent="0.25">
      <c r="B61" s="250"/>
      <c r="C61" s="148"/>
      <c r="D61" s="250"/>
      <c r="E61" s="250"/>
      <c r="F61" s="258"/>
      <c r="G61" s="250"/>
    </row>
    <row r="62" spans="2:7" x14ac:dyDescent="0.25">
      <c r="B62" s="250"/>
      <c r="C62" s="148"/>
      <c r="D62" s="250"/>
      <c r="E62" s="250"/>
      <c r="F62" s="258"/>
      <c r="G62" s="250"/>
    </row>
    <row r="63" spans="2:7" x14ac:dyDescent="0.25">
      <c r="B63" s="250"/>
      <c r="C63" s="148"/>
      <c r="D63" s="250"/>
      <c r="E63" s="250"/>
      <c r="F63" s="258"/>
      <c r="G63" s="250"/>
    </row>
    <row r="64" spans="2:7" x14ac:dyDescent="0.25">
      <c r="B64" s="250"/>
      <c r="C64" s="148"/>
      <c r="D64" s="250"/>
      <c r="E64" s="250"/>
      <c r="F64" s="258"/>
      <c r="G64" s="250"/>
    </row>
    <row r="65" spans="2:7" x14ac:dyDescent="0.25">
      <c r="B65" s="250"/>
      <c r="C65" s="148"/>
      <c r="D65" s="250"/>
      <c r="E65" s="250"/>
      <c r="F65" s="258"/>
      <c r="G65" s="250"/>
    </row>
  </sheetData>
  <mergeCells count="24">
    <mergeCell ref="B23:F23"/>
    <mergeCell ref="B2:F2"/>
    <mergeCell ref="B4:G4"/>
    <mergeCell ref="C5:G5"/>
    <mergeCell ref="E7:G7"/>
    <mergeCell ref="E8:G8"/>
    <mergeCell ref="C9:G9"/>
    <mergeCell ref="C10:G10"/>
    <mergeCell ref="C11:G11"/>
    <mergeCell ref="B13:G13"/>
    <mergeCell ref="B17:F17"/>
    <mergeCell ref="B19:G19"/>
    <mergeCell ref="B44:F44"/>
    <mergeCell ref="B25:G25"/>
    <mergeCell ref="B29:F29"/>
    <mergeCell ref="B31:G31"/>
    <mergeCell ref="B35:F35"/>
    <mergeCell ref="B37:F37"/>
    <mergeCell ref="B38:E38"/>
    <mergeCell ref="B39:E39"/>
    <mergeCell ref="B40:E40"/>
    <mergeCell ref="B41:E41"/>
    <mergeCell ref="B42:E42"/>
    <mergeCell ref="B43:G43"/>
  </mergeCells>
  <pageMargins left="0.7" right="0.7" top="0.75" bottom="0.75" header="0.3" footer="0.3"/>
  <pageSetup paperSize="9" scale="56" fitToHeight="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2EFE-1696-47DF-839C-398BA8A03E83}">
  <sheetPr codeName="Hoja115">
    <tabColor rgb="FF5B9BD5"/>
    <pageSetUpPr fitToPage="1"/>
  </sheetPr>
  <dimension ref="A1:R949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'9.03'!E8</f>
        <v>9. CARPINTERIA ALUMINIO Y METALICA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'9.03'!C9</f>
        <v>M-9.03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'9.03'!C10</f>
        <v>SUMINISTRO E INSTALACION PUERTA-VENTANA PV01 (1,80*2,30). BLOQUE 13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'9.03'!C11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/>
      <c r="C15" s="190">
        <v>2.2999999999999998</v>
      </c>
      <c r="D15" s="190">
        <v>1.8</v>
      </c>
      <c r="E15" s="190"/>
      <c r="F15" s="190">
        <f>ROUND(IF(C15=0,1,C15)*IF(D15=0,1,D15)*IF(E15=0,1,E15),2)</f>
        <v>4.1399999999999997</v>
      </c>
      <c r="G15" s="190">
        <v>2</v>
      </c>
      <c r="H15" s="191">
        <f>F15*G15</f>
        <v>8.2799999999999994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8.2799999999999994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8.2799999999999994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1E88-3D10-4960-9F66-51A2A1616C63}">
  <sheetPr codeName="Hoja116">
    <tabColor rgb="FF92D050"/>
    <pageSetUpPr fitToPage="1"/>
  </sheetPr>
  <dimension ref="A1:M51"/>
  <sheetViews>
    <sheetView zoomScale="80" zoomScaleNormal="80" workbookViewId="0">
      <selection activeCell="B2" sqref="B2:F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5">
      <c r="A2" s="428"/>
      <c r="B2" s="524" t="s">
        <v>516</v>
      </c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27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393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87" t="s">
        <v>394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145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/>
      <c r="D15" s="153"/>
      <c r="E15" s="154"/>
      <c r="F15" s="203"/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6"/>
      <c r="D16" s="157"/>
      <c r="E16" s="158"/>
      <c r="F16" s="159"/>
      <c r="G16" s="158">
        <f t="shared" si="0"/>
        <v>0</v>
      </c>
      <c r="H16" s="431"/>
    </row>
    <row r="17" spans="1:8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8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8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8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8" x14ac:dyDescent="0.25">
      <c r="A21" s="428"/>
      <c r="B21" s="196" t="s">
        <v>148</v>
      </c>
      <c r="C21" s="197" t="s">
        <v>454</v>
      </c>
      <c r="D21" s="196" t="s">
        <v>49</v>
      </c>
      <c r="E21" s="198"/>
      <c r="F21" s="204">
        <v>0.03</v>
      </c>
      <c r="G21" s="154">
        <f t="shared" ref="G21:G22" si="1">F21*E21</f>
        <v>0</v>
      </c>
      <c r="H21" s="431"/>
    </row>
    <row r="22" spans="1:8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8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8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8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8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8" x14ac:dyDescent="0.25">
      <c r="A27" s="428"/>
      <c r="B27" s="153"/>
      <c r="C27" s="37" t="s">
        <v>170</v>
      </c>
      <c r="D27" s="37" t="s">
        <v>171</v>
      </c>
      <c r="E27" s="38"/>
      <c r="F27" s="153">
        <v>3</v>
      </c>
      <c r="G27" s="154">
        <f>F27*E27</f>
        <v>0</v>
      </c>
      <c r="H27" s="431"/>
    </row>
    <row r="28" spans="1:8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8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</row>
    <row r="30" spans="1:8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8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8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H1:H47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23:F23"/>
    <mergeCell ref="B24:G24"/>
    <mergeCell ref="B25:G25"/>
    <mergeCell ref="A1:A47"/>
    <mergeCell ref="B1:G1"/>
    <mergeCell ref="B2:F2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  <mergeCell ref="B18:G18"/>
    <mergeCell ref="B19:G19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BA5E-1249-4EE8-B605-CEB41496A731}">
  <sheetPr codeName="Hoja117">
    <tabColor rgb="FF5B9BD5"/>
    <pageSetUpPr fitToPage="1"/>
  </sheetPr>
  <dimension ref="A1:R949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'9.05'!E8</f>
        <v>9. CARPINTERIA ALUMINIO Y METALICA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'9.05'!C9</f>
        <v>M-9.05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'9.05'!C10</f>
        <v>RETIRO DE PUERTAS BLOQUE 14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'9.05'!C11</f>
        <v>UND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UND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395</v>
      </c>
      <c r="C15" s="190"/>
      <c r="D15" s="190"/>
      <c r="E15" s="190"/>
      <c r="F15" s="190">
        <v>2</v>
      </c>
      <c r="G15" s="190">
        <v>1</v>
      </c>
      <c r="H15" s="191">
        <f>F15*G15</f>
        <v>2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2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2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30" customHeight="1" x14ac:dyDescent="0.25">
      <c r="B24" s="462"/>
      <c r="C24" s="463"/>
      <c r="D24" s="463"/>
      <c r="E24" s="463"/>
      <c r="F24" s="463"/>
      <c r="G24" s="463"/>
      <c r="H24" s="464"/>
    </row>
    <row r="25" spans="2:8" ht="30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D7A0-7DAF-4FAE-83ED-4B39D7BEC5A1}">
  <sheetPr codeName="Hoja140">
    <tabColor rgb="FF92D050"/>
    <pageSetUpPr fitToPage="1"/>
  </sheetPr>
  <dimension ref="A1:M51"/>
  <sheetViews>
    <sheetView zoomScale="80" zoomScaleNormal="80" workbookViewId="0">
      <selection activeCell="J5" sqref="J5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5">
      <c r="A2" s="428"/>
      <c r="B2" s="524" t="s">
        <v>516</v>
      </c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78.7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29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396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48" t="s">
        <v>397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169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37" t="s">
        <v>397</v>
      </c>
      <c r="D15" s="37" t="s">
        <v>169</v>
      </c>
      <c r="E15" s="38"/>
      <c r="F15" s="161">
        <v>1</v>
      </c>
      <c r="G15" s="201">
        <f t="shared" ref="G15:G16" si="0">F15*E15</f>
        <v>0</v>
      </c>
      <c r="H15" s="431"/>
    </row>
    <row r="16" spans="1:13" ht="15.75" thickBot="1" x14ac:dyDescent="0.3">
      <c r="A16" s="428"/>
      <c r="B16" s="151"/>
      <c r="C16" s="152"/>
      <c r="D16" s="153"/>
      <c r="E16" s="154"/>
      <c r="F16" s="159"/>
      <c r="G16" s="158">
        <f t="shared" si="0"/>
        <v>0</v>
      </c>
      <c r="H16" s="431"/>
    </row>
    <row r="17" spans="1:8" ht="15.75" thickBot="1" x14ac:dyDescent="0.3">
      <c r="A17" s="428"/>
      <c r="B17" s="407" t="s">
        <v>50</v>
      </c>
      <c r="C17" s="408"/>
      <c r="D17" s="408"/>
      <c r="E17" s="408"/>
      <c r="F17" s="408"/>
      <c r="G17" s="160">
        <f>SUM(G15:G16)</f>
        <v>0</v>
      </c>
      <c r="H17" s="431"/>
    </row>
    <row r="18" spans="1:8" ht="15.75" thickBot="1" x14ac:dyDescent="0.3">
      <c r="A18" s="428"/>
      <c r="B18" s="415"/>
      <c r="C18" s="415"/>
      <c r="D18" s="415"/>
      <c r="E18" s="415"/>
      <c r="F18" s="415"/>
      <c r="G18" s="415"/>
      <c r="H18" s="431"/>
    </row>
    <row r="19" spans="1:8" ht="15.75" thickBot="1" x14ac:dyDescent="0.3">
      <c r="A19" s="428"/>
      <c r="B19" s="412" t="s">
        <v>42</v>
      </c>
      <c r="C19" s="413"/>
      <c r="D19" s="413"/>
      <c r="E19" s="413"/>
      <c r="F19" s="413"/>
      <c r="G19" s="414"/>
      <c r="H19" s="431"/>
    </row>
    <row r="20" spans="1:8" ht="15.75" thickBot="1" x14ac:dyDescent="0.3">
      <c r="A20" s="428"/>
      <c r="B20" s="150" t="s">
        <v>6</v>
      </c>
      <c r="C20" s="32" t="s">
        <v>7</v>
      </c>
      <c r="D20" s="33" t="s">
        <v>8</v>
      </c>
      <c r="E20" s="33" t="s">
        <v>9</v>
      </c>
      <c r="F20" s="33" t="s">
        <v>10</v>
      </c>
      <c r="G20" s="34" t="s">
        <v>11</v>
      </c>
      <c r="H20" s="431"/>
    </row>
    <row r="21" spans="1:8" x14ac:dyDescent="0.25">
      <c r="A21" s="428"/>
      <c r="B21" s="196"/>
      <c r="C21" s="37"/>
      <c r="D21" s="37"/>
      <c r="E21" s="38"/>
      <c r="F21" s="221"/>
      <c r="G21" s="154">
        <f t="shared" ref="G21:G22" si="1">F21*E21</f>
        <v>0</v>
      </c>
      <c r="H21" s="431"/>
    </row>
    <row r="22" spans="1:8" ht="15.75" thickBot="1" x14ac:dyDescent="0.3">
      <c r="A22" s="428"/>
      <c r="B22" s="157"/>
      <c r="C22" s="156"/>
      <c r="D22" s="157"/>
      <c r="E22" s="158"/>
      <c r="F22" s="162"/>
      <c r="G22" s="158">
        <f t="shared" si="1"/>
        <v>0</v>
      </c>
      <c r="H22" s="431"/>
    </row>
    <row r="23" spans="1:8" ht="15.75" thickBot="1" x14ac:dyDescent="0.3">
      <c r="A23" s="428"/>
      <c r="B23" s="407" t="s">
        <v>47</v>
      </c>
      <c r="C23" s="408"/>
      <c r="D23" s="408"/>
      <c r="E23" s="408"/>
      <c r="F23" s="408"/>
      <c r="G23" s="160">
        <f>SUM(G21:G22)</f>
        <v>0</v>
      </c>
      <c r="H23" s="431"/>
    </row>
    <row r="24" spans="1:8" ht="15.75" thickBot="1" x14ac:dyDescent="0.3">
      <c r="A24" s="428"/>
      <c r="B24" s="426"/>
      <c r="C24" s="426"/>
      <c r="D24" s="426"/>
      <c r="E24" s="426"/>
      <c r="F24" s="426"/>
      <c r="G24" s="426"/>
      <c r="H24" s="431"/>
    </row>
    <row r="25" spans="1:8" ht="15.75" thickBot="1" x14ac:dyDescent="0.3">
      <c r="A25" s="428"/>
      <c r="B25" s="412" t="s">
        <v>122</v>
      </c>
      <c r="C25" s="413"/>
      <c r="D25" s="413"/>
      <c r="E25" s="413"/>
      <c r="F25" s="413"/>
      <c r="G25" s="414"/>
      <c r="H25" s="431"/>
    </row>
    <row r="26" spans="1:8" ht="15.75" thickBot="1" x14ac:dyDescent="0.3">
      <c r="A26" s="428"/>
      <c r="B26" s="150" t="s">
        <v>6</v>
      </c>
      <c r="C26" s="32" t="s">
        <v>7</v>
      </c>
      <c r="D26" s="33" t="s">
        <v>8</v>
      </c>
      <c r="E26" s="33" t="s">
        <v>9</v>
      </c>
      <c r="F26" s="33" t="s">
        <v>10</v>
      </c>
      <c r="G26" s="34" t="s">
        <v>11</v>
      </c>
      <c r="H26" s="431"/>
    </row>
    <row r="27" spans="1:8" x14ac:dyDescent="0.25">
      <c r="A27" s="428"/>
      <c r="B27" s="153"/>
      <c r="C27" s="37"/>
      <c r="D27" s="37"/>
      <c r="E27" s="38"/>
      <c r="F27" s="153"/>
      <c r="G27" s="154">
        <f>F27*E27</f>
        <v>0</v>
      </c>
      <c r="H27" s="431"/>
    </row>
    <row r="28" spans="1:8" ht="15.75" thickBot="1" x14ac:dyDescent="0.3">
      <c r="A28" s="428"/>
      <c r="B28" s="157"/>
      <c r="C28" s="156"/>
      <c r="D28" s="157"/>
      <c r="E28" s="158"/>
      <c r="F28" s="159"/>
      <c r="G28" s="158">
        <f>F28*E28</f>
        <v>0</v>
      </c>
      <c r="H28" s="431"/>
    </row>
    <row r="29" spans="1:8" ht="15.75" thickBot="1" x14ac:dyDescent="0.3">
      <c r="A29" s="428"/>
      <c r="B29" s="407" t="s">
        <v>46</v>
      </c>
      <c r="C29" s="408"/>
      <c r="D29" s="408"/>
      <c r="E29" s="408"/>
      <c r="F29" s="408"/>
      <c r="G29" s="160">
        <f>SUM(G27:G28)</f>
        <v>0</v>
      </c>
      <c r="H29" s="431"/>
    </row>
    <row r="30" spans="1:8" ht="15.75" thickBot="1" x14ac:dyDescent="0.3">
      <c r="A30" s="428"/>
      <c r="B30" s="426"/>
      <c r="C30" s="426"/>
      <c r="D30" s="426"/>
      <c r="E30" s="426"/>
      <c r="F30" s="426"/>
      <c r="G30" s="426"/>
      <c r="H30" s="431"/>
    </row>
    <row r="31" spans="1:8" ht="15.75" thickBot="1" x14ac:dyDescent="0.3">
      <c r="A31" s="428"/>
      <c r="B31" s="412" t="s">
        <v>44</v>
      </c>
      <c r="C31" s="413"/>
      <c r="D31" s="413"/>
      <c r="E31" s="413"/>
      <c r="F31" s="413"/>
      <c r="G31" s="414"/>
      <c r="H31" s="431"/>
    </row>
    <row r="32" spans="1:8" ht="15.75" thickBot="1" x14ac:dyDescent="0.3">
      <c r="A32" s="428"/>
      <c r="B32" s="150" t="s">
        <v>6</v>
      </c>
      <c r="C32" s="32" t="s">
        <v>7</v>
      </c>
      <c r="D32" s="33" t="s">
        <v>8</v>
      </c>
      <c r="E32" s="33" t="s">
        <v>9</v>
      </c>
      <c r="F32" s="33" t="s">
        <v>10</v>
      </c>
      <c r="G32" s="34" t="s">
        <v>11</v>
      </c>
      <c r="H32" s="431"/>
    </row>
    <row r="33" spans="1:8" x14ac:dyDescent="0.25">
      <c r="A33" s="428"/>
      <c r="B33" s="153"/>
      <c r="C33" s="152"/>
      <c r="D33" s="153"/>
      <c r="E33" s="154"/>
      <c r="F33" s="205"/>
      <c r="G33" s="154"/>
      <c r="H33" s="431"/>
    </row>
    <row r="34" spans="1:8" ht="15.75" thickBot="1" x14ac:dyDescent="0.3">
      <c r="A34" s="428"/>
      <c r="B34" s="157"/>
      <c r="C34" s="156"/>
      <c r="D34" s="157"/>
      <c r="E34" s="158"/>
      <c r="F34" s="159"/>
      <c r="G34" s="158">
        <f>F34*E34</f>
        <v>0</v>
      </c>
      <c r="H34" s="431"/>
    </row>
    <row r="35" spans="1:8" ht="15.75" thickBot="1" x14ac:dyDescent="0.3">
      <c r="A35" s="428"/>
      <c r="B35" s="407" t="s">
        <v>45</v>
      </c>
      <c r="C35" s="408"/>
      <c r="D35" s="408"/>
      <c r="E35" s="408"/>
      <c r="F35" s="408"/>
      <c r="G35" s="160">
        <f>SUM(G33:G34)</f>
        <v>0</v>
      </c>
      <c r="H35" s="431"/>
    </row>
    <row r="36" spans="1:8" ht="15.75" thickBot="1" x14ac:dyDescent="0.3">
      <c r="A36" s="428"/>
      <c r="B36" s="415"/>
      <c r="C36" s="415"/>
      <c r="D36" s="415"/>
      <c r="E36" s="415"/>
      <c r="F36" s="415"/>
      <c r="G36" s="415"/>
      <c r="H36" s="431"/>
    </row>
    <row r="37" spans="1:8" x14ac:dyDescent="0.25">
      <c r="A37" s="428"/>
      <c r="B37" s="416" t="s">
        <v>123</v>
      </c>
      <c r="C37" s="417"/>
      <c r="D37" s="417"/>
      <c r="E37" s="417"/>
      <c r="F37" s="418"/>
      <c r="G37" s="165">
        <f>ROUND(G35+G29+G23+G17,0)</f>
        <v>0</v>
      </c>
      <c r="H37" s="431"/>
    </row>
    <row r="38" spans="1:8" x14ac:dyDescent="0.25">
      <c r="A38" s="428"/>
      <c r="B38" s="419" t="s">
        <v>124</v>
      </c>
      <c r="C38" s="420"/>
      <c r="D38" s="420"/>
      <c r="E38" s="420"/>
      <c r="F38" s="166">
        <v>1</v>
      </c>
      <c r="G38" s="167">
        <f>G37*F38</f>
        <v>0</v>
      </c>
      <c r="H38" s="431"/>
    </row>
    <row r="39" spans="1:8" x14ac:dyDescent="0.25">
      <c r="A39" s="428"/>
      <c r="B39" s="419" t="s">
        <v>36</v>
      </c>
      <c r="C39" s="420"/>
      <c r="D39" s="420"/>
      <c r="E39" s="420"/>
      <c r="F39" s="169">
        <v>0.15609999999999999</v>
      </c>
      <c r="G39" s="167">
        <f>F39*G38</f>
        <v>0</v>
      </c>
      <c r="H39" s="431"/>
    </row>
    <row r="40" spans="1:8" x14ac:dyDescent="0.25">
      <c r="A40" s="428"/>
      <c r="B40" s="419" t="s">
        <v>37</v>
      </c>
      <c r="C40" s="420"/>
      <c r="D40" s="420"/>
      <c r="E40" s="420"/>
      <c r="F40" s="169">
        <v>0</v>
      </c>
      <c r="G40" s="167">
        <f>F40*G38</f>
        <v>0</v>
      </c>
      <c r="H40" s="431"/>
    </row>
    <row r="41" spans="1:8" x14ac:dyDescent="0.25">
      <c r="A41" s="428"/>
      <c r="B41" s="419" t="s">
        <v>38</v>
      </c>
      <c r="C41" s="420"/>
      <c r="D41" s="420"/>
      <c r="E41" s="420"/>
      <c r="F41" s="169">
        <v>0.05</v>
      </c>
      <c r="G41" s="167">
        <f>F41*G38</f>
        <v>0</v>
      </c>
      <c r="H41" s="431"/>
    </row>
    <row r="42" spans="1:8" ht="15.75" thickBot="1" x14ac:dyDescent="0.3">
      <c r="A42" s="428"/>
      <c r="B42" s="421" t="s">
        <v>39</v>
      </c>
      <c r="C42" s="422"/>
      <c r="D42" s="422"/>
      <c r="E42" s="422"/>
      <c r="F42" s="170">
        <v>0.19</v>
      </c>
      <c r="G42" s="171">
        <f>F42*G41</f>
        <v>0</v>
      </c>
      <c r="H42" s="431"/>
    </row>
    <row r="43" spans="1:8" ht="15.75" thickBot="1" x14ac:dyDescent="0.3">
      <c r="A43" s="428"/>
      <c r="B43" s="415"/>
      <c r="C43" s="415"/>
      <c r="D43" s="415"/>
      <c r="E43" s="415"/>
      <c r="F43" s="415"/>
      <c r="G43" s="415"/>
      <c r="H43" s="431"/>
    </row>
    <row r="44" spans="1:8" ht="15.75" thickBot="1" x14ac:dyDescent="0.3">
      <c r="A44" s="428"/>
      <c r="B44" s="423" t="s">
        <v>40</v>
      </c>
      <c r="C44" s="424"/>
      <c r="D44" s="424"/>
      <c r="E44" s="424"/>
      <c r="F44" s="425"/>
      <c r="G44" s="172">
        <f>G42+G41+G40+G39+G38</f>
        <v>0</v>
      </c>
      <c r="H44" s="431"/>
    </row>
    <row r="45" spans="1:8" x14ac:dyDescent="0.25">
      <c r="A45" s="428"/>
      <c r="B45" s="409"/>
      <c r="C45" s="409"/>
      <c r="D45" s="409"/>
      <c r="E45" s="409"/>
      <c r="F45" s="409"/>
      <c r="G45" s="409"/>
      <c r="H45" s="431"/>
    </row>
    <row r="46" spans="1:8" x14ac:dyDescent="0.25">
      <c r="A46" s="428"/>
      <c r="B46" s="410"/>
      <c r="C46" s="410"/>
      <c r="D46" s="410"/>
      <c r="E46" s="410"/>
      <c r="F46" s="410"/>
      <c r="G46" s="410"/>
      <c r="H46" s="431"/>
    </row>
    <row r="47" spans="1:8" ht="15.75" thickBot="1" x14ac:dyDescent="0.3">
      <c r="A47" s="429"/>
      <c r="B47" s="411"/>
      <c r="C47" s="411"/>
      <c r="D47" s="411"/>
      <c r="E47" s="411"/>
      <c r="F47" s="411"/>
      <c r="G47" s="411"/>
      <c r="H47" s="432"/>
    </row>
    <row r="48" spans="1:8" x14ac:dyDescent="0.25">
      <c r="D48" s="126"/>
    </row>
    <row r="49" spans="3:4" x14ac:dyDescent="0.25">
      <c r="C49"/>
      <c r="D49" s="126"/>
    </row>
    <row r="50" spans="3:4" x14ac:dyDescent="0.25">
      <c r="D50" s="126"/>
    </row>
    <row r="51" spans="3:4" x14ac:dyDescent="0.25">
      <c r="D51" s="126"/>
    </row>
  </sheetData>
  <mergeCells count="34">
    <mergeCell ref="H1:H47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23:F23"/>
    <mergeCell ref="B24:G24"/>
    <mergeCell ref="B25:G25"/>
    <mergeCell ref="A1:A47"/>
    <mergeCell ref="B1:G1"/>
    <mergeCell ref="B2:F2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  <mergeCell ref="B18:G18"/>
    <mergeCell ref="B19:G19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D037-4197-455F-8508-15053CE15319}">
  <sheetPr codeName="Hoja141">
    <tabColor rgb="FF5B9BD5"/>
    <pageSetUpPr fitToPage="1"/>
  </sheetPr>
  <dimension ref="A1:R961"/>
  <sheetViews>
    <sheetView zoomScale="70" zoomScaleNormal="70" workbookViewId="0">
      <selection activeCell="C7" sqref="C7:D7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4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'10.01'!E8</f>
        <v>10. REDES ELECTRICAS Y TELECOMUNICACIONES TORRE 13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'10.01'!C9</f>
        <v>M-10.01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'10.01'!C10</f>
        <v>DISEÑO ELECTRICO Y TELECOMUNICACIONES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'10.01'!C11</f>
        <v>GB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GB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/>
      <c r="C15" s="190"/>
      <c r="D15" s="190"/>
      <c r="E15" s="190"/>
      <c r="F15" s="190">
        <f>ROUND(IF(C15=0,1,C15)*IF(D15=0,1,D15)*IF(E15=0,1,E15),2)</f>
        <v>1</v>
      </c>
      <c r="G15" s="190">
        <v>1</v>
      </c>
      <c r="H15" s="191">
        <f>F15*G15</f>
        <v>1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s="188" customFormat="1" ht="27.95" customHeight="1" x14ac:dyDescent="0.25">
      <c r="B20" s="189"/>
      <c r="C20" s="190"/>
      <c r="D20" s="190"/>
      <c r="E20" s="190"/>
      <c r="F20" s="190"/>
      <c r="G20" s="190"/>
      <c r="H20" s="191"/>
    </row>
    <row r="21" spans="2:8" s="188" customFormat="1" ht="27.95" customHeight="1" x14ac:dyDescent="0.25">
      <c r="B21" s="189"/>
      <c r="C21" s="190"/>
      <c r="D21" s="190"/>
      <c r="E21" s="190"/>
      <c r="F21" s="190"/>
      <c r="G21" s="190"/>
      <c r="H21" s="191"/>
    </row>
    <row r="22" spans="2:8" s="188" customFormat="1" ht="27.95" customHeight="1" x14ac:dyDescent="0.25">
      <c r="B22" s="189"/>
      <c r="C22" s="190"/>
      <c r="D22" s="190"/>
      <c r="E22" s="190"/>
      <c r="F22" s="190"/>
      <c r="G22" s="190"/>
      <c r="H22" s="191"/>
    </row>
    <row r="23" spans="2:8" s="188" customFormat="1" ht="27.95" customHeight="1" x14ac:dyDescent="0.25">
      <c r="B23" s="189"/>
      <c r="C23" s="190"/>
      <c r="D23" s="190"/>
      <c r="E23" s="190"/>
      <c r="F23" s="190"/>
      <c r="G23" s="190"/>
      <c r="H23" s="191"/>
    </row>
    <row r="24" spans="2:8" s="188" customFormat="1" ht="27.95" customHeight="1" x14ac:dyDescent="0.25">
      <c r="B24" s="189"/>
      <c r="C24" s="190"/>
      <c r="D24" s="190"/>
      <c r="E24" s="190"/>
      <c r="F24" s="190"/>
      <c r="G24" s="190"/>
      <c r="H24" s="191"/>
    </row>
    <row r="25" spans="2:8" s="188" customFormat="1" ht="27.95" customHeight="1" x14ac:dyDescent="0.25">
      <c r="B25" s="189"/>
      <c r="C25" s="190"/>
      <c r="D25" s="190"/>
      <c r="E25" s="190"/>
      <c r="F25" s="190"/>
      <c r="G25" s="190"/>
      <c r="H25" s="191"/>
    </row>
    <row r="26" spans="2:8" s="188" customFormat="1" ht="27.95" customHeight="1" x14ac:dyDescent="0.25">
      <c r="B26" s="189"/>
      <c r="C26" s="190"/>
      <c r="D26" s="190"/>
      <c r="E26" s="190"/>
      <c r="F26" s="190"/>
      <c r="G26" s="190"/>
      <c r="H26" s="191"/>
    </row>
    <row r="27" spans="2:8" s="188" customFormat="1" ht="27.95" customHeight="1" x14ac:dyDescent="0.25">
      <c r="B27" s="189"/>
      <c r="C27" s="190"/>
      <c r="D27" s="190"/>
      <c r="E27" s="190"/>
      <c r="F27" s="190"/>
      <c r="G27" s="190"/>
      <c r="H27" s="191"/>
    </row>
    <row r="28" spans="2:8" s="188" customFormat="1" ht="27.95" customHeight="1" x14ac:dyDescent="0.25">
      <c r="B28" s="189"/>
      <c r="C28" s="190"/>
      <c r="D28" s="190"/>
      <c r="E28" s="190"/>
      <c r="F28" s="190"/>
      <c r="G28" s="190"/>
      <c r="H28" s="191"/>
    </row>
    <row r="29" spans="2:8" s="188" customFormat="1" ht="27.95" customHeight="1" x14ac:dyDescent="0.25">
      <c r="B29" s="189"/>
      <c r="C29" s="190"/>
      <c r="D29" s="190"/>
      <c r="E29" s="190"/>
      <c r="F29" s="190"/>
      <c r="G29" s="190"/>
      <c r="H29" s="191"/>
    </row>
    <row r="30" spans="2:8" s="188" customFormat="1" ht="27.95" customHeight="1" x14ac:dyDescent="0.25">
      <c r="B30" s="189"/>
      <c r="C30" s="190"/>
      <c r="D30" s="190"/>
      <c r="E30" s="190"/>
      <c r="F30" s="190"/>
      <c r="G30" s="190"/>
      <c r="H30" s="191"/>
    </row>
    <row r="31" spans="2:8" ht="15" customHeight="1" x14ac:dyDescent="0.25">
      <c r="B31" s="454" t="s">
        <v>132</v>
      </c>
      <c r="C31" s="454"/>
      <c r="D31" s="454"/>
      <c r="E31" s="454"/>
      <c r="F31" s="454"/>
      <c r="G31" s="454"/>
      <c r="H31" s="192">
        <f>SUM(H15:H30)</f>
        <v>1</v>
      </c>
    </row>
    <row r="32" spans="2:8" ht="16.5" customHeight="1" thickBot="1" x14ac:dyDescent="0.3">
      <c r="B32" s="455" t="s">
        <v>40</v>
      </c>
      <c r="C32" s="456"/>
      <c r="D32" s="456"/>
      <c r="E32" s="456"/>
      <c r="F32" s="456"/>
      <c r="G32" s="457"/>
      <c r="H32" s="193">
        <f>H31</f>
        <v>1</v>
      </c>
    </row>
    <row r="33" spans="2:8" ht="12.75" customHeight="1" x14ac:dyDescent="0.25">
      <c r="B33" s="194"/>
      <c r="C33" s="194"/>
      <c r="D33" s="195"/>
      <c r="E33" s="195"/>
      <c r="F33" s="195"/>
      <c r="G33" s="195"/>
      <c r="H33" s="195"/>
    </row>
    <row r="34" spans="2:8" ht="12.75" customHeight="1" thickBot="1" x14ac:dyDescent="0.3">
      <c r="B34" s="194"/>
      <c r="C34" s="194"/>
      <c r="D34" s="195"/>
      <c r="E34" s="195"/>
      <c r="F34" s="195"/>
      <c r="G34" s="195"/>
      <c r="H34" s="195"/>
    </row>
    <row r="35" spans="2:8" ht="12.75" customHeight="1" thickBot="1" x14ac:dyDescent="0.3">
      <c r="B35" s="458" t="s">
        <v>134</v>
      </c>
      <c r="C35" s="459"/>
      <c r="D35" s="460"/>
      <c r="E35" s="460"/>
      <c r="F35" s="460"/>
      <c r="G35" s="460"/>
      <c r="H35" s="461"/>
    </row>
    <row r="36" spans="2:8" ht="409.5" customHeight="1" x14ac:dyDescent="0.25">
      <c r="B36" s="462"/>
      <c r="C36" s="463"/>
      <c r="D36" s="463"/>
      <c r="E36" s="463"/>
      <c r="F36" s="463"/>
      <c r="G36" s="463"/>
      <c r="H36" s="464"/>
    </row>
    <row r="37" spans="2:8" ht="68.25" customHeight="1" thickBot="1" x14ac:dyDescent="0.3">
      <c r="B37" s="465"/>
      <c r="C37" s="466"/>
      <c r="D37" s="466"/>
      <c r="E37" s="466"/>
      <c r="F37" s="466"/>
      <c r="G37" s="466"/>
      <c r="H37" s="467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FF96-4DEE-4879-B274-0DE2DC6F4022}">
  <sheetPr codeName="Hoja118">
    <tabColor rgb="FF92D050"/>
    <pageSetUpPr fitToPage="1"/>
  </sheetPr>
  <dimension ref="A1:M53"/>
  <sheetViews>
    <sheetView zoomScale="80" zoomScaleNormal="80" workbookViewId="0">
      <selection activeCell="G2" sqref="G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5">
      <c r="A2" s="428"/>
      <c r="B2" s="524" t="s">
        <v>516</v>
      </c>
      <c r="C2" s="434"/>
      <c r="D2" s="434"/>
      <c r="E2" s="434"/>
      <c r="F2" s="434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60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398</v>
      </c>
      <c r="D9" s="446"/>
      <c r="E9" s="446"/>
      <c r="F9" s="446"/>
      <c r="G9" s="447"/>
      <c r="H9" s="431"/>
    </row>
    <row r="10" spans="1:13" s="143" customFormat="1" ht="30" customHeight="1" x14ac:dyDescent="0.25">
      <c r="A10" s="428"/>
      <c r="B10" s="207" t="s">
        <v>117</v>
      </c>
      <c r="C10" s="487" t="s">
        <v>399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ht="30" x14ac:dyDescent="0.25">
      <c r="A15" s="428"/>
      <c r="B15" s="151"/>
      <c r="C15" s="152" t="s">
        <v>400</v>
      </c>
      <c r="D15" s="153" t="s">
        <v>401</v>
      </c>
      <c r="E15" s="154"/>
      <c r="F15" s="155">
        <v>52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492</v>
      </c>
      <c r="D16" s="37" t="s">
        <v>186</v>
      </c>
      <c r="E16" s="201"/>
      <c r="F16" s="259">
        <v>0.01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/>
      <c r="C22" s="152" t="s">
        <v>493</v>
      </c>
      <c r="D22" s="153" t="s">
        <v>156</v>
      </c>
      <c r="E22" s="154"/>
      <c r="F22" s="161">
        <v>0.1</v>
      </c>
      <c r="G22" s="154">
        <f t="shared" ref="G22" si="2">F22*E22</f>
        <v>0</v>
      </c>
      <c r="H22" s="431"/>
    </row>
    <row r="23" spans="1:8" x14ac:dyDescent="0.25">
      <c r="A23" s="428"/>
      <c r="B23" s="210" t="s">
        <v>148</v>
      </c>
      <c r="C23" s="211" t="s">
        <v>454</v>
      </c>
      <c r="D23" s="210" t="s">
        <v>49</v>
      </c>
      <c r="E23" s="212"/>
      <c r="F23" s="213">
        <v>0.03</v>
      </c>
      <c r="G23" s="201">
        <f>F23*E23</f>
        <v>0</v>
      </c>
      <c r="H23" s="431"/>
    </row>
    <row r="24" spans="1:8" ht="15.75" thickBot="1" x14ac:dyDescent="0.3">
      <c r="A24" s="428"/>
      <c r="B24" s="157"/>
      <c r="C24" s="156"/>
      <c r="D24" s="157"/>
      <c r="E24" s="158"/>
      <c r="F24" s="162"/>
      <c r="G24" s="158">
        <f t="shared" ref="G24" si="3">F24*E24</f>
        <v>0</v>
      </c>
      <c r="H24" s="431"/>
    </row>
    <row r="25" spans="1:8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SUM(G22:G24)</f>
        <v>0</v>
      </c>
      <c r="H25" s="431"/>
    </row>
    <row r="26" spans="1:8" ht="15.75" thickBot="1" x14ac:dyDescent="0.3">
      <c r="A26" s="428"/>
      <c r="B26" s="426"/>
      <c r="C26" s="426"/>
      <c r="D26" s="426"/>
      <c r="E26" s="426"/>
      <c r="F26" s="426"/>
      <c r="G26" s="426"/>
      <c r="H26" s="431"/>
    </row>
    <row r="27" spans="1:8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</row>
    <row r="28" spans="1:8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</row>
    <row r="29" spans="1:8" ht="30" x14ac:dyDescent="0.25">
      <c r="A29" s="428"/>
      <c r="B29" s="153"/>
      <c r="C29" s="152" t="s">
        <v>170</v>
      </c>
      <c r="D29" s="153" t="s">
        <v>171</v>
      </c>
      <c r="E29" s="154"/>
      <c r="F29" s="260">
        <v>1.2</v>
      </c>
      <c r="G29" s="154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8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H1:H49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25:F25"/>
    <mergeCell ref="B26:G26"/>
    <mergeCell ref="B27:G27"/>
    <mergeCell ref="A1:A49"/>
    <mergeCell ref="B1:G1"/>
    <mergeCell ref="B2:F2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  <mergeCell ref="B19:G19"/>
    <mergeCell ref="B20:G20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F279-4ABF-4469-AAD5-837311677417}">
  <sheetPr codeName="Hoja119">
    <tabColor rgb="FF5B9BD5"/>
    <pageSetUpPr fitToPage="1"/>
  </sheetPr>
  <dimension ref="A1:R949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'11.01'!E8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'11.01'!C9</f>
        <v>M-11.01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'11.01'!C10</f>
        <v>PISO EN ADOQUINES 20x10x6 CM COLOR AMARILLO, INCLUYE SUMINISTRO HASTA LA OBRA, INSTALACIÓN, SELLE CON ARENA Y TERMINADO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402</v>
      </c>
      <c r="C15" s="190"/>
      <c r="D15" s="190"/>
      <c r="E15" s="190"/>
      <c r="F15" s="190">
        <v>125</v>
      </c>
      <c r="G15" s="190">
        <v>1</v>
      </c>
      <c r="H15" s="191">
        <f>F15*G15</f>
        <v>125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125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125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286.5" customHeight="1" x14ac:dyDescent="0.25">
      <c r="B24" s="462"/>
      <c r="C24" s="463"/>
      <c r="D24" s="463"/>
      <c r="E24" s="463"/>
      <c r="F24" s="463"/>
      <c r="G24" s="463"/>
      <c r="H24" s="464"/>
    </row>
    <row r="25" spans="2:8" ht="68.25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33D8-652C-4142-8F6A-0C8F37D4525D}">
  <sheetPr codeName="Hoja120">
    <tabColor rgb="FF92D050"/>
    <pageSetUpPr fitToPage="1"/>
  </sheetPr>
  <dimension ref="A1:M53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514</v>
      </c>
      <c r="C9" s="508" t="s">
        <v>403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87" t="s">
        <v>404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ht="30" x14ac:dyDescent="0.25">
      <c r="A15" s="428"/>
      <c r="B15" s="151"/>
      <c r="C15" s="152" t="s">
        <v>405</v>
      </c>
      <c r="D15" s="153" t="s">
        <v>401</v>
      </c>
      <c r="E15" s="154"/>
      <c r="F15" s="155">
        <v>52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492</v>
      </c>
      <c r="D16" s="37" t="s">
        <v>186</v>
      </c>
      <c r="E16" s="201"/>
      <c r="F16" s="259">
        <v>0.01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/>
      <c r="C22" s="152" t="s">
        <v>493</v>
      </c>
      <c r="D22" s="153" t="s">
        <v>156</v>
      </c>
      <c r="E22" s="154"/>
      <c r="F22" s="161">
        <v>0.1</v>
      </c>
      <c r="G22" s="154">
        <f t="shared" ref="G22" si="2">F22*E22</f>
        <v>0</v>
      </c>
      <c r="H22" s="431"/>
    </row>
    <row r="23" spans="1:8" x14ac:dyDescent="0.25">
      <c r="A23" s="428"/>
      <c r="B23" s="210" t="s">
        <v>148</v>
      </c>
      <c r="C23" s="211" t="s">
        <v>454</v>
      </c>
      <c r="D23" s="210" t="s">
        <v>49</v>
      </c>
      <c r="E23" s="212"/>
      <c r="F23" s="213">
        <v>0.03</v>
      </c>
      <c r="G23" s="201">
        <f>F23*E23</f>
        <v>0</v>
      </c>
      <c r="H23" s="431"/>
    </row>
    <row r="24" spans="1:8" ht="15.75" thickBot="1" x14ac:dyDescent="0.3">
      <c r="A24" s="428"/>
      <c r="B24" s="157"/>
      <c r="C24" s="156"/>
      <c r="D24" s="157"/>
      <c r="E24" s="158"/>
      <c r="F24" s="162"/>
      <c r="G24" s="158">
        <f t="shared" ref="G24" si="3">F24*E24</f>
        <v>0</v>
      </c>
      <c r="H24" s="431"/>
    </row>
    <row r="25" spans="1:8" ht="15.75" thickBot="1" x14ac:dyDescent="0.3">
      <c r="A25" s="428"/>
      <c r="B25" s="407" t="s">
        <v>47</v>
      </c>
      <c r="C25" s="408"/>
      <c r="D25" s="408"/>
      <c r="E25" s="408"/>
      <c r="F25" s="408"/>
      <c r="G25" s="160">
        <f>SUM(G22:G24)</f>
        <v>0</v>
      </c>
      <c r="H25" s="431"/>
    </row>
    <row r="26" spans="1:8" ht="15.75" thickBot="1" x14ac:dyDescent="0.3">
      <c r="A26" s="428"/>
      <c r="B26" s="426"/>
      <c r="C26" s="426"/>
      <c r="D26" s="426"/>
      <c r="E26" s="426"/>
      <c r="F26" s="426"/>
      <c r="G26" s="426"/>
      <c r="H26" s="431"/>
    </row>
    <row r="27" spans="1:8" ht="15.75" thickBot="1" x14ac:dyDescent="0.3">
      <c r="A27" s="428"/>
      <c r="B27" s="412" t="s">
        <v>122</v>
      </c>
      <c r="C27" s="413"/>
      <c r="D27" s="413"/>
      <c r="E27" s="413"/>
      <c r="F27" s="413"/>
      <c r="G27" s="414"/>
      <c r="H27" s="431"/>
    </row>
    <row r="28" spans="1:8" ht="15.75" thickBot="1" x14ac:dyDescent="0.3">
      <c r="A28" s="428"/>
      <c r="B28" s="150" t="s">
        <v>6</v>
      </c>
      <c r="C28" s="32" t="s">
        <v>7</v>
      </c>
      <c r="D28" s="33" t="s">
        <v>8</v>
      </c>
      <c r="E28" s="33" t="s">
        <v>9</v>
      </c>
      <c r="F28" s="33" t="s">
        <v>10</v>
      </c>
      <c r="G28" s="34" t="s">
        <v>11</v>
      </c>
      <c r="H28" s="431"/>
    </row>
    <row r="29" spans="1:8" ht="30" x14ac:dyDescent="0.25">
      <c r="A29" s="428"/>
      <c r="B29" s="153"/>
      <c r="C29" s="152" t="s">
        <v>170</v>
      </c>
      <c r="D29" s="153" t="s">
        <v>171</v>
      </c>
      <c r="E29" s="154"/>
      <c r="F29" s="260">
        <v>1.2</v>
      </c>
      <c r="G29" s="154">
        <f>F29*E29</f>
        <v>0</v>
      </c>
      <c r="H29" s="431"/>
    </row>
    <row r="30" spans="1:8" ht="15.75" thickBot="1" x14ac:dyDescent="0.3">
      <c r="A30" s="428"/>
      <c r="B30" s="157"/>
      <c r="C30" s="156"/>
      <c r="D30" s="157"/>
      <c r="E30" s="158"/>
      <c r="F30" s="159"/>
      <c r="G30" s="158">
        <f>F30*E30</f>
        <v>0</v>
      </c>
      <c r="H30" s="431"/>
    </row>
    <row r="31" spans="1:8" ht="15.75" thickBot="1" x14ac:dyDescent="0.3">
      <c r="A31" s="428"/>
      <c r="B31" s="407" t="s">
        <v>46</v>
      </c>
      <c r="C31" s="408"/>
      <c r="D31" s="408"/>
      <c r="E31" s="408"/>
      <c r="F31" s="408"/>
      <c r="G31" s="160">
        <f>SUM(G29:G30)</f>
        <v>0</v>
      </c>
      <c r="H31" s="431"/>
    </row>
    <row r="32" spans="1:8" ht="15.75" thickBot="1" x14ac:dyDescent="0.3">
      <c r="A32" s="428"/>
      <c r="B32" s="426"/>
      <c r="C32" s="426"/>
      <c r="D32" s="426"/>
      <c r="E32" s="426"/>
      <c r="F32" s="426"/>
      <c r="G32" s="426"/>
      <c r="H32" s="431"/>
    </row>
    <row r="33" spans="1:8" ht="15.75" thickBot="1" x14ac:dyDescent="0.3">
      <c r="A33" s="428"/>
      <c r="B33" s="412" t="s">
        <v>44</v>
      </c>
      <c r="C33" s="413"/>
      <c r="D33" s="413"/>
      <c r="E33" s="413"/>
      <c r="F33" s="413"/>
      <c r="G33" s="414"/>
      <c r="H33" s="431"/>
    </row>
    <row r="34" spans="1:8" ht="15.75" thickBot="1" x14ac:dyDescent="0.3">
      <c r="A34" s="428"/>
      <c r="B34" s="150" t="s">
        <v>6</v>
      </c>
      <c r="C34" s="32" t="s">
        <v>7</v>
      </c>
      <c r="D34" s="33" t="s">
        <v>8</v>
      </c>
      <c r="E34" s="33" t="s">
        <v>9</v>
      </c>
      <c r="F34" s="33" t="s">
        <v>10</v>
      </c>
      <c r="G34" s="34" t="s">
        <v>11</v>
      </c>
      <c r="H34" s="431"/>
    </row>
    <row r="35" spans="1:8" x14ac:dyDescent="0.25">
      <c r="A35" s="428"/>
      <c r="B35" s="153"/>
      <c r="C35" s="152"/>
      <c r="D35" s="153"/>
      <c r="E35" s="154"/>
      <c r="F35" s="205"/>
      <c r="G35" s="154"/>
      <c r="H35" s="431"/>
    </row>
    <row r="36" spans="1:8" ht="15.75" thickBot="1" x14ac:dyDescent="0.3">
      <c r="A36" s="428"/>
      <c r="B36" s="157"/>
      <c r="C36" s="156"/>
      <c r="D36" s="157"/>
      <c r="E36" s="158"/>
      <c r="F36" s="159"/>
      <c r="G36" s="158">
        <f>F36*E36</f>
        <v>0</v>
      </c>
      <c r="H36" s="431"/>
    </row>
    <row r="37" spans="1:8" ht="15.75" thickBot="1" x14ac:dyDescent="0.3">
      <c r="A37" s="428"/>
      <c r="B37" s="407" t="s">
        <v>45</v>
      </c>
      <c r="C37" s="408"/>
      <c r="D37" s="408"/>
      <c r="E37" s="408"/>
      <c r="F37" s="408"/>
      <c r="G37" s="160">
        <f>SUM(G35:G36)</f>
        <v>0</v>
      </c>
      <c r="H37" s="431"/>
    </row>
    <row r="38" spans="1:8" ht="15.75" thickBot="1" x14ac:dyDescent="0.3">
      <c r="A38" s="428"/>
      <c r="B38" s="415"/>
      <c r="C38" s="415"/>
      <c r="D38" s="415"/>
      <c r="E38" s="415"/>
      <c r="F38" s="415"/>
      <c r="G38" s="415"/>
      <c r="H38" s="431"/>
    </row>
    <row r="39" spans="1:8" x14ac:dyDescent="0.25">
      <c r="A39" s="428"/>
      <c r="B39" s="416" t="s">
        <v>123</v>
      </c>
      <c r="C39" s="417"/>
      <c r="D39" s="417"/>
      <c r="E39" s="417"/>
      <c r="F39" s="418"/>
      <c r="G39" s="165">
        <f>ROUND(G37+G31+G25+G18,0)</f>
        <v>0</v>
      </c>
      <c r="H39" s="431"/>
    </row>
    <row r="40" spans="1:8" x14ac:dyDescent="0.25">
      <c r="A40" s="428"/>
      <c r="B40" s="419" t="s">
        <v>124</v>
      </c>
      <c r="C40" s="420"/>
      <c r="D40" s="420"/>
      <c r="E40" s="420"/>
      <c r="F40" s="166">
        <v>1</v>
      </c>
      <c r="G40" s="167">
        <f>G39*F40</f>
        <v>0</v>
      </c>
      <c r="H40" s="431"/>
    </row>
    <row r="41" spans="1:8" x14ac:dyDescent="0.25">
      <c r="A41" s="428"/>
      <c r="B41" s="419" t="s">
        <v>36</v>
      </c>
      <c r="C41" s="420"/>
      <c r="D41" s="420"/>
      <c r="E41" s="420"/>
      <c r="F41" s="169">
        <v>0.15609999999999999</v>
      </c>
      <c r="G41" s="167">
        <f>F41*G40</f>
        <v>0</v>
      </c>
      <c r="H41" s="431"/>
    </row>
    <row r="42" spans="1:8" x14ac:dyDescent="0.25">
      <c r="A42" s="428"/>
      <c r="B42" s="419" t="s">
        <v>37</v>
      </c>
      <c r="C42" s="420"/>
      <c r="D42" s="420"/>
      <c r="E42" s="420"/>
      <c r="F42" s="169">
        <v>0</v>
      </c>
      <c r="G42" s="167">
        <f>F42*G40</f>
        <v>0</v>
      </c>
      <c r="H42" s="431"/>
    </row>
    <row r="43" spans="1:8" x14ac:dyDescent="0.25">
      <c r="A43" s="428"/>
      <c r="B43" s="419" t="s">
        <v>38</v>
      </c>
      <c r="C43" s="420"/>
      <c r="D43" s="420"/>
      <c r="E43" s="420"/>
      <c r="F43" s="169">
        <v>0.05</v>
      </c>
      <c r="G43" s="167">
        <f>F43*G40</f>
        <v>0</v>
      </c>
      <c r="H43" s="431"/>
    </row>
    <row r="44" spans="1:8" ht="15.75" thickBot="1" x14ac:dyDescent="0.3">
      <c r="A44" s="428"/>
      <c r="B44" s="421" t="s">
        <v>39</v>
      </c>
      <c r="C44" s="422"/>
      <c r="D44" s="422"/>
      <c r="E44" s="422"/>
      <c r="F44" s="170">
        <v>0.19</v>
      </c>
      <c r="G44" s="171">
        <f>F44*G43</f>
        <v>0</v>
      </c>
      <c r="H44" s="431"/>
    </row>
    <row r="45" spans="1:8" ht="15.75" thickBot="1" x14ac:dyDescent="0.3">
      <c r="A45" s="428"/>
      <c r="B45" s="415"/>
      <c r="C45" s="415"/>
      <c r="D45" s="415"/>
      <c r="E45" s="415"/>
      <c r="F45" s="415"/>
      <c r="G45" s="415"/>
      <c r="H45" s="431"/>
    </row>
    <row r="46" spans="1:8" ht="15.75" thickBot="1" x14ac:dyDescent="0.3">
      <c r="A46" s="428"/>
      <c r="B46" s="423" t="s">
        <v>40</v>
      </c>
      <c r="C46" s="424"/>
      <c r="D46" s="424"/>
      <c r="E46" s="424"/>
      <c r="F46" s="425"/>
      <c r="G46" s="172">
        <f>G44+G43+G42+G41+G40</f>
        <v>0</v>
      </c>
      <c r="H46" s="431"/>
    </row>
    <row r="47" spans="1:8" x14ac:dyDescent="0.25">
      <c r="A47" s="428"/>
      <c r="B47" s="409"/>
      <c r="C47" s="409"/>
      <c r="D47" s="409"/>
      <c r="E47" s="409"/>
      <c r="F47" s="409"/>
      <c r="G47" s="409"/>
      <c r="H47" s="431"/>
    </row>
    <row r="48" spans="1:8" x14ac:dyDescent="0.25">
      <c r="A48" s="428"/>
      <c r="B48" s="410"/>
      <c r="C48" s="410"/>
      <c r="D48" s="410"/>
      <c r="E48" s="410"/>
      <c r="F48" s="410"/>
      <c r="G48" s="410"/>
      <c r="H48" s="431"/>
    </row>
    <row r="49" spans="1:8" ht="15.75" thickBot="1" x14ac:dyDescent="0.3">
      <c r="A49" s="429"/>
      <c r="B49" s="411"/>
      <c r="C49" s="411"/>
      <c r="D49" s="411"/>
      <c r="E49" s="411"/>
      <c r="F49" s="411"/>
      <c r="G49" s="411"/>
      <c r="H49" s="432"/>
    </row>
    <row r="50" spans="1:8" x14ac:dyDescent="0.25">
      <c r="D50" s="126"/>
    </row>
    <row r="51" spans="1:8" x14ac:dyDescent="0.25">
      <c r="C51"/>
      <c r="D51" s="126"/>
    </row>
    <row r="52" spans="1:8" x14ac:dyDescent="0.25">
      <c r="D52" s="126"/>
    </row>
    <row r="53" spans="1:8" x14ac:dyDescent="0.25">
      <c r="D53" s="126"/>
    </row>
  </sheetData>
  <mergeCells count="34">
    <mergeCell ref="A1:A49"/>
    <mergeCell ref="B1:G1"/>
    <mergeCell ref="H1:H49"/>
    <mergeCell ref="C2:E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4A89-E4AB-492B-A143-E7F58A77FB18}">
  <sheetPr codeName="Hoja121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11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'11.02'!E8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'11.02'!C9</f>
        <v>M-11.02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'11.02'!C10</f>
        <v>PISO EN ADOQUINES 20x10x6 CM COLOR ROJO, INCLUYE SUMINISTRO HASTA LA OBRA, INSTALACIÓN, SELLE CON ARENA Y TERMINADO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'11.02'!C11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402</v>
      </c>
      <c r="C15" s="190"/>
      <c r="D15" s="190"/>
      <c r="E15" s="190"/>
      <c r="F15" s="190">
        <v>130</v>
      </c>
      <c r="G15" s="190">
        <v>1</v>
      </c>
      <c r="H15" s="191">
        <f>F15*G15</f>
        <v>130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130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130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297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7283-DCFB-433C-9F50-A8AD30EEF07F}">
  <sheetPr codeName="Hoja122">
    <tabColor rgb="FF92D050"/>
    <pageSetUpPr fitToPage="1"/>
  </sheetPr>
  <dimension ref="A1:M52"/>
  <sheetViews>
    <sheetView zoomScale="80" zoomScaleNormal="80" workbookViewId="0">
      <selection activeCell="H1" sqref="H1:H48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406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87" t="s">
        <v>515</v>
      </c>
      <c r="D10" s="441"/>
      <c r="E10" s="441"/>
      <c r="F10" s="441"/>
      <c r="G10" s="442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247</v>
      </c>
      <c r="D15" s="153" t="s">
        <v>186</v>
      </c>
      <c r="E15" s="154"/>
      <c r="F15" s="261">
        <v>5.1999999999999998E-2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407</v>
      </c>
      <c r="D16" s="37" t="s">
        <v>215</v>
      </c>
      <c r="E16" s="201"/>
      <c r="F16" s="259">
        <v>0.01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6"/>
      <c r="D17" s="157"/>
      <c r="E17" s="158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152" t="s">
        <v>454</v>
      </c>
      <c r="D22" s="153" t="s">
        <v>49</v>
      </c>
      <c r="E22" s="154">
        <f>$G$30</f>
        <v>0</v>
      </c>
      <c r="F22" s="262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ht="30" x14ac:dyDescent="0.25">
      <c r="A28" s="428"/>
      <c r="B28" s="153"/>
      <c r="C28" s="152" t="s">
        <v>170</v>
      </c>
      <c r="D28" s="153" t="s">
        <v>171</v>
      </c>
      <c r="E28" s="154"/>
      <c r="F28" s="260">
        <v>0.72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4387D-DEB6-4B52-9C64-EF71B2A94D1A}">
  <sheetPr codeName="Hoja123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'11.03'!E8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'11.03'!C9</f>
        <v>M-11.03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'11.03'!C10</f>
        <v>MORTERO DE PEGA PARA CAMA DE ADOQUINES, INCLUYE MATERIALES Y MANO DE OBRA. 4CM CON MORTERO 1:3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'11.03'!C11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402</v>
      </c>
      <c r="C15" s="190"/>
      <c r="D15" s="190"/>
      <c r="E15" s="190"/>
      <c r="F15" s="190">
        <v>255</v>
      </c>
      <c r="G15" s="190">
        <v>1</v>
      </c>
      <c r="H15" s="191">
        <f>F15*G15</f>
        <v>255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255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255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1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7DDF6-4437-4361-94D6-F6A0660899DE}">
  <sheetPr codeName="Hoja124">
    <tabColor rgb="FF92D050"/>
    <pageSetUpPr fitToPage="1"/>
  </sheetPr>
  <dimension ref="A1:M55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408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48" t="s">
        <v>409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316</v>
      </c>
      <c r="D15" s="153" t="s">
        <v>215</v>
      </c>
      <c r="E15" s="154"/>
      <c r="F15" s="261">
        <v>5.1999999999999998E-2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407</v>
      </c>
      <c r="D16" s="37" t="s">
        <v>215</v>
      </c>
      <c r="E16" s="201"/>
      <c r="F16" s="259">
        <v>0.01</v>
      </c>
      <c r="G16" s="201">
        <f>F16*E16</f>
        <v>0</v>
      </c>
      <c r="H16" s="431"/>
    </row>
    <row r="17" spans="1:8" ht="30" x14ac:dyDescent="0.25">
      <c r="A17" s="428"/>
      <c r="B17" s="151"/>
      <c r="C17" s="151" t="s">
        <v>410</v>
      </c>
      <c r="D17" s="37" t="s">
        <v>215</v>
      </c>
      <c r="E17" s="201"/>
      <c r="F17" s="263">
        <f>((0.22*2+0.12*2+0.05*2)*4+4)*0.56</f>
        <v>3.9872000000000001</v>
      </c>
      <c r="G17" s="201">
        <f>F17*E17</f>
        <v>0</v>
      </c>
      <c r="H17" s="431"/>
    </row>
    <row r="18" spans="1:8" x14ac:dyDescent="0.25">
      <c r="A18" s="428"/>
      <c r="B18" s="151"/>
      <c r="C18" s="151"/>
      <c r="D18" s="37"/>
      <c r="E18" s="201"/>
      <c r="F18" s="259"/>
      <c r="G18" s="201">
        <f>F18*E18</f>
        <v>0</v>
      </c>
      <c r="H18" s="431"/>
    </row>
    <row r="19" spans="1:8" ht="15.75" thickBot="1" x14ac:dyDescent="0.3">
      <c r="A19" s="428"/>
      <c r="B19" s="151"/>
      <c r="C19" s="156"/>
      <c r="D19" s="157"/>
      <c r="E19" s="158"/>
      <c r="F19" s="159"/>
      <c r="G19" s="158">
        <f t="shared" ref="G19" si="1">F19*E19</f>
        <v>0</v>
      </c>
      <c r="H19" s="431"/>
    </row>
    <row r="20" spans="1:8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8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8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8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8" x14ac:dyDescent="0.25">
      <c r="A24" s="428"/>
      <c r="B24" s="196" t="s">
        <v>148</v>
      </c>
      <c r="C24" s="152" t="s">
        <v>454</v>
      </c>
      <c r="D24" s="153" t="s">
        <v>49</v>
      </c>
      <c r="E24" s="154">
        <f>$G$33</f>
        <v>0</v>
      </c>
      <c r="F24" s="262">
        <v>0.03</v>
      </c>
      <c r="G24" s="154">
        <f t="shared" ref="G24" si="2">F24*E24</f>
        <v>0</v>
      </c>
      <c r="H24" s="431"/>
    </row>
    <row r="25" spans="1:8" x14ac:dyDescent="0.25">
      <c r="A25" s="428"/>
      <c r="B25" s="210"/>
      <c r="C25" s="151" t="s">
        <v>411</v>
      </c>
      <c r="D25" s="37" t="s">
        <v>150</v>
      </c>
      <c r="E25" s="201"/>
      <c r="F25" s="221">
        <v>0.6</v>
      </c>
      <c r="G25" s="201">
        <f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ref="G26" si="3">F26*E26</f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SUM(G24:G26)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ht="30" x14ac:dyDescent="0.25">
      <c r="A31" s="428"/>
      <c r="B31" s="153"/>
      <c r="C31" s="152" t="s">
        <v>412</v>
      </c>
      <c r="D31" s="153" t="s">
        <v>171</v>
      </c>
      <c r="E31" s="154"/>
      <c r="F31" s="260">
        <v>0.6</v>
      </c>
      <c r="G31" s="154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SUM(G31:G32)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ROUND(G39+G33+G27+G20,0)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C2:E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20:F20"/>
    <mergeCell ref="B21:G21"/>
    <mergeCell ref="B22:G22"/>
    <mergeCell ref="B27:F27"/>
    <mergeCell ref="B28:G28"/>
    <mergeCell ref="B29:G29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B665-D219-4C03-9121-1FFF1A0689BE}">
  <sheetPr codeName="Hoja125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'11.04'!E8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'11.04'!C9</f>
        <v>M-11.04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'11.04'!C10</f>
        <v>BORDILLO EN CONCRETO DE 15x25 FUNDIDO EN SITIO. INCLUYE MATERIALES PARA EL CONCRETO DE 3000 PSI, ACERO DE REFUERZO, 4 LINEAS DE 3/8" Y 4 FLEJES DE 3/8"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'11.04'!C11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402</v>
      </c>
      <c r="C15" s="190"/>
      <c r="D15" s="190"/>
      <c r="E15" s="190"/>
      <c r="F15" s="190">
        <v>210</v>
      </c>
      <c r="G15" s="190">
        <v>1</v>
      </c>
      <c r="H15" s="191">
        <f>F15*G15</f>
        <v>210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210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210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9.7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92C6-FBD4-4107-B7F1-F9FC544F1C72}">
  <sheetPr codeName="Hoja126">
    <tabColor rgb="FF92D050"/>
    <pageSetUpPr fitToPage="1"/>
  </sheetPr>
  <dimension ref="A1:M55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413</v>
      </c>
      <c r="D9" s="446"/>
      <c r="E9" s="446"/>
      <c r="F9" s="446"/>
      <c r="G9" s="447"/>
      <c r="H9" s="431"/>
    </row>
    <row r="10" spans="1:13" s="143" customFormat="1" ht="60.75" customHeight="1" x14ac:dyDescent="0.25">
      <c r="A10" s="428"/>
      <c r="B10" s="207" t="s">
        <v>117</v>
      </c>
      <c r="C10" s="448" t="s">
        <v>414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415</v>
      </c>
      <c r="D15" s="153" t="s">
        <v>215</v>
      </c>
      <c r="E15" s="154"/>
      <c r="F15" s="161">
        <v>45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2" t="s">
        <v>416</v>
      </c>
      <c r="D16" s="37" t="s">
        <v>215</v>
      </c>
      <c r="E16" s="201"/>
      <c r="F16" s="203">
        <v>21</v>
      </c>
      <c r="G16" s="201">
        <f>F16*E16</f>
        <v>0</v>
      </c>
      <c r="H16" s="431"/>
    </row>
    <row r="17" spans="1:8" x14ac:dyDescent="0.25">
      <c r="A17" s="428"/>
      <c r="B17" s="151"/>
      <c r="C17" s="152" t="s">
        <v>417</v>
      </c>
      <c r="D17" s="37" t="s">
        <v>215</v>
      </c>
      <c r="E17" s="201"/>
      <c r="F17" s="203">
        <v>18</v>
      </c>
      <c r="G17" s="201">
        <f>F17*E17</f>
        <v>0</v>
      </c>
      <c r="H17" s="431"/>
    </row>
    <row r="18" spans="1:8" x14ac:dyDescent="0.25">
      <c r="A18" s="428"/>
      <c r="B18" s="151"/>
      <c r="C18" s="152" t="s">
        <v>418</v>
      </c>
      <c r="D18" s="37" t="s">
        <v>145</v>
      </c>
      <c r="E18" s="201"/>
      <c r="F18" s="203">
        <v>0.1</v>
      </c>
      <c r="G18" s="201">
        <f>F18*E18</f>
        <v>0</v>
      </c>
      <c r="H18" s="431"/>
    </row>
    <row r="19" spans="1:8" ht="15.75" thickBot="1" x14ac:dyDescent="0.3">
      <c r="A19" s="428"/>
      <c r="B19" s="151"/>
      <c r="C19" s="152" t="s">
        <v>419</v>
      </c>
      <c r="D19" s="153" t="s">
        <v>186</v>
      </c>
      <c r="E19" s="154"/>
      <c r="F19" s="159">
        <v>0.03</v>
      </c>
      <c r="G19" s="158">
        <f t="shared" ref="G19" si="1">F19*E19</f>
        <v>0</v>
      </c>
      <c r="H19" s="431"/>
    </row>
    <row r="20" spans="1:8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8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8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8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8" x14ac:dyDescent="0.25">
      <c r="A24" s="428"/>
      <c r="B24" s="196" t="s">
        <v>148</v>
      </c>
      <c r="C24" s="152" t="s">
        <v>454</v>
      </c>
      <c r="D24" s="153" t="s">
        <v>49</v>
      </c>
      <c r="E24" s="154">
        <f>$G$33</f>
        <v>0</v>
      </c>
      <c r="F24" s="262">
        <v>0.03</v>
      </c>
      <c r="G24" s="154">
        <f t="shared" ref="G24" si="2">F24*E24</f>
        <v>0</v>
      </c>
      <c r="H24" s="431"/>
    </row>
    <row r="25" spans="1:8" x14ac:dyDescent="0.25">
      <c r="A25" s="428"/>
      <c r="B25" s="210"/>
      <c r="C25" s="151"/>
      <c r="D25" s="37"/>
      <c r="E25" s="201"/>
      <c r="F25" s="221"/>
      <c r="G25" s="201">
        <f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ref="G26" si="3">F26*E26</f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SUM(G24:G26)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ht="30" x14ac:dyDescent="0.25">
      <c r="A31" s="428"/>
      <c r="B31" s="153"/>
      <c r="C31" s="152" t="s">
        <v>412</v>
      </c>
      <c r="D31" s="153" t="s">
        <v>171</v>
      </c>
      <c r="E31" s="154"/>
      <c r="F31" s="260">
        <v>1.5</v>
      </c>
      <c r="G31" s="154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SUM(G31:G32)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ROUND(G39+G33+G27+G20,0)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C2:E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20:F20"/>
    <mergeCell ref="B21:G21"/>
    <mergeCell ref="B22:G22"/>
    <mergeCell ref="B27:F27"/>
    <mergeCell ref="B28:G28"/>
    <mergeCell ref="B29:G29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EDF1-3B80-4AFB-AE0C-11CC90CA5031}">
  <sheetPr codeName="Hoja127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8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8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'11.05'!E8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'11.05'!C9</f>
        <v>M-11.05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58.5" customHeight="1" x14ac:dyDescent="0.25">
      <c r="B10" s="140" t="s">
        <v>117</v>
      </c>
      <c r="C10" s="488" t="str">
        <f>'11.05'!C10</f>
        <v>SUMINISTRO E INSTALACIÓN DE PISO EN GRANITO NATURAL PARA EXTERIOR, FORMATO Y COLOR SEGÚN DISEÑO, ACABADO FLAMEADO O FLAMEADO + CEPILLADO ANTIDESLIZANTE, INCLUYE MORTERO/ADHESIVO DE PEGA, NIVELACIÓN, ALINEACIÓN, CORTES, AJUSTES, EMBOQUILLADO DE JUNTAS, SELLADO CUANDO APLIQUE, MANO DE OBRA, HERRAMIENTA, EQUIPO, TRANSPORTE, DESPERDICIOS Y LIMPIEZA FINAL.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'11.05'!C11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420</v>
      </c>
      <c r="C15" s="190"/>
      <c r="D15" s="190"/>
      <c r="E15" s="190"/>
      <c r="F15" s="190">
        <v>185</v>
      </c>
      <c r="G15" s="190">
        <v>1</v>
      </c>
      <c r="H15" s="191">
        <f>F15*G15</f>
        <v>185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185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185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5.2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054D-60B7-4A07-B45E-CF1F3871B025}">
  <sheetPr codeName="Hoja128">
    <tabColor rgb="FF92D050"/>
    <pageSetUpPr fitToPage="1"/>
  </sheetPr>
  <dimension ref="A1:M54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421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48" t="s">
        <v>422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37" t="str">
        <f>'6.13'!$C$17</f>
        <v>CONCRETO 20.7 MPA (PREMEZCLADO)</v>
      </c>
      <c r="D15" s="37" t="str">
        <f>'6.13'!$D$17</f>
        <v>M3</v>
      </c>
      <c r="E15" s="38">
        <f>'6.13'!$E$17</f>
        <v>0</v>
      </c>
      <c r="F15" s="161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37"/>
      <c r="D16" s="37"/>
      <c r="E16" s="38"/>
      <c r="F16" s="203"/>
      <c r="G16" s="201">
        <f>F16*E16</f>
        <v>0</v>
      </c>
      <c r="H16" s="431"/>
    </row>
    <row r="17" spans="1:8" ht="15.75" thickBot="1" x14ac:dyDescent="0.3">
      <c r="A17" s="428"/>
      <c r="B17" s="151"/>
      <c r="C17" s="152"/>
      <c r="D17" s="153"/>
      <c r="E17" s="154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/>
      <c r="C22" s="37" t="str">
        <f>'6.06'!$C$23</f>
        <v>FORMALETA</v>
      </c>
      <c r="D22" s="37" t="str">
        <f>'6.06'!$D$23</f>
        <v>UND</v>
      </c>
      <c r="E22" s="38">
        <f>'6.06'!$E$23</f>
        <v>0</v>
      </c>
      <c r="F22" s="203">
        <v>0.5</v>
      </c>
      <c r="G22" s="154">
        <f t="shared" ref="G22" si="2">F22*E22</f>
        <v>0</v>
      </c>
      <c r="H22" s="431"/>
    </row>
    <row r="23" spans="1:8" x14ac:dyDescent="0.25">
      <c r="A23" s="428"/>
      <c r="B23" s="210" t="s">
        <v>148</v>
      </c>
      <c r="C23" s="37" t="s">
        <v>454</v>
      </c>
      <c r="D23" s="37" t="s">
        <v>49</v>
      </c>
      <c r="E23" s="38">
        <f>$G$32</f>
        <v>0</v>
      </c>
      <c r="F23" s="221">
        <v>0.03</v>
      </c>
      <c r="G23" s="201">
        <f>F23*E23</f>
        <v>0</v>
      </c>
      <c r="H23" s="431"/>
    </row>
    <row r="24" spans="1:8" x14ac:dyDescent="0.25">
      <c r="A24" s="428"/>
      <c r="B24" s="210"/>
      <c r="C24" s="37" t="str">
        <f>'6.13'!$C$31</f>
        <v>SERVICIO DE BOMBA CONCRETO PREMEZCLADO</v>
      </c>
      <c r="D24" s="37" t="str">
        <f>'6.13'!$D$31</f>
        <v>M3</v>
      </c>
      <c r="E24" s="38">
        <f>'6.13'!$E$31</f>
        <v>0</v>
      </c>
      <c r="F24" s="203">
        <v>1.5</v>
      </c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SUM(G22:G25)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37" t="str">
        <f>'5.03'!$C$28</f>
        <v>CUADRILLA DE CONSTRUCCIÓN TIPO 4 (1 OFICIAL + 4 AYUDANTES)</v>
      </c>
      <c r="D30" s="37" t="str">
        <f>'5.03'!$D$28</f>
        <v>HC</v>
      </c>
      <c r="E30" s="38">
        <f>'5.03'!$E$28</f>
        <v>0</v>
      </c>
      <c r="F30" s="153">
        <v>5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ROUND(G38+G32+G26+G18,0)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C2:E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8:F18"/>
    <mergeCell ref="B19:G19"/>
    <mergeCell ref="B20:G20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62A9-3813-4758-BC98-03145D91A678}">
  <sheetPr codeName="Hoja129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'11.06'!E8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'11.06'!C9</f>
        <v>M-11.06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'11.06'!C10</f>
        <v>SUMINISTRO Y CONSTRUCCIÓN DE MURO DE CONTENCIÓN EN CONCRETO REFORZADO E = 35 CM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'11.06'!C11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423</v>
      </c>
      <c r="C15" s="190"/>
      <c r="D15" s="190"/>
      <c r="E15" s="190"/>
      <c r="F15" s="190">
        <v>10.5</v>
      </c>
      <c r="G15" s="190">
        <v>1</v>
      </c>
      <c r="H15" s="191">
        <f>F15*G15</f>
        <v>10.5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10.5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10.5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" customHeight="1" x14ac:dyDescent="0.25">
      <c r="B23" s="462"/>
      <c r="C23" s="463"/>
      <c r="D23" s="463"/>
      <c r="E23" s="463"/>
      <c r="F23" s="463"/>
      <c r="G23" s="463"/>
      <c r="H23" s="464"/>
    </row>
    <row r="24" spans="2:8" ht="30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B867-EDD2-4334-80B3-03F32142D7CC}">
  <sheetPr codeName="Hoja130">
    <tabColor rgb="FF92D050"/>
    <pageSetUpPr fitToPage="1"/>
  </sheetPr>
  <dimension ref="A1:M54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78.7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424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48" t="s">
        <v>425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186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37" t="str">
        <f>'6.13'!$C$17</f>
        <v>CONCRETO 20.7 MPA (PREMEZCLADO)</v>
      </c>
      <c r="D15" s="37" t="str">
        <f>'6.13'!$D$17</f>
        <v>M3</v>
      </c>
      <c r="E15" s="38">
        <f>'6.13'!$E$17</f>
        <v>0</v>
      </c>
      <c r="F15" s="161">
        <v>1.05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37"/>
      <c r="D16" s="37"/>
      <c r="E16" s="38"/>
      <c r="F16" s="203"/>
      <c r="G16" s="201">
        <f>F16*E16</f>
        <v>0</v>
      </c>
      <c r="H16" s="431"/>
    </row>
    <row r="17" spans="1:8" ht="15.75" thickBot="1" x14ac:dyDescent="0.3">
      <c r="A17" s="428"/>
      <c r="B17" s="151"/>
      <c r="C17" s="152"/>
      <c r="D17" s="153"/>
      <c r="E17" s="154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/>
      <c r="C22" s="37" t="str">
        <f>'6.06'!$C$23</f>
        <v>FORMALETA</v>
      </c>
      <c r="D22" s="37" t="str">
        <f>'6.06'!$D$23</f>
        <v>UND</v>
      </c>
      <c r="E22" s="38">
        <f>'6.06'!$E$23</f>
        <v>0</v>
      </c>
      <c r="F22" s="203">
        <v>1.8</v>
      </c>
      <c r="G22" s="154">
        <f t="shared" ref="G22" si="2">F22*E22</f>
        <v>0</v>
      </c>
      <c r="H22" s="431"/>
    </row>
    <row r="23" spans="1:8" x14ac:dyDescent="0.25">
      <c r="A23" s="428"/>
      <c r="B23" s="210" t="s">
        <v>148</v>
      </c>
      <c r="C23" s="37" t="s">
        <v>454</v>
      </c>
      <c r="D23" s="37" t="s">
        <v>49</v>
      </c>
      <c r="E23" s="38">
        <f>$G$32</f>
        <v>0</v>
      </c>
      <c r="F23" s="221">
        <v>0.03</v>
      </c>
      <c r="G23" s="201">
        <f>F23*E23</f>
        <v>0</v>
      </c>
      <c r="H23" s="431"/>
    </row>
    <row r="24" spans="1:8" x14ac:dyDescent="0.25">
      <c r="A24" s="428"/>
      <c r="B24" s="210"/>
      <c r="C24" s="37" t="str">
        <f>'6.13'!$C$31</f>
        <v>SERVICIO DE BOMBA CONCRETO PREMEZCLADO</v>
      </c>
      <c r="D24" s="37" t="str">
        <f>'6.13'!$D$31</f>
        <v>M3</v>
      </c>
      <c r="E24" s="38">
        <f>'6.13'!$E$31</f>
        <v>0</v>
      </c>
      <c r="F24" s="203">
        <v>1.5</v>
      </c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SUM(G22:G25)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37" t="str">
        <f>'5.03'!$C$28</f>
        <v>CUADRILLA DE CONSTRUCCIÓN TIPO 4 (1 OFICIAL + 4 AYUDANTES)</v>
      </c>
      <c r="D30" s="37" t="str">
        <f>'5.03'!$D$28</f>
        <v>HC</v>
      </c>
      <c r="E30" s="38">
        <f>'5.03'!$E$28</f>
        <v>0</v>
      </c>
      <c r="F30" s="153">
        <v>8</v>
      </c>
      <c r="G30" s="154">
        <f>F30*E30</f>
        <v>0</v>
      </c>
      <c r="H30" s="431"/>
    </row>
    <row r="31" spans="1:8" ht="15.75" thickBot="1" x14ac:dyDescent="0.3">
      <c r="A31" s="428"/>
      <c r="B31" s="157"/>
      <c r="C31" s="156"/>
      <c r="D31" s="157"/>
      <c r="E31" s="158"/>
      <c r="F31" s="159"/>
      <c r="G31" s="158">
        <f>F31*E31</f>
        <v>0</v>
      </c>
      <c r="H31" s="431"/>
    </row>
    <row r="32" spans="1:8" ht="15.75" thickBot="1" x14ac:dyDescent="0.3">
      <c r="A32" s="428"/>
      <c r="B32" s="407" t="s">
        <v>46</v>
      </c>
      <c r="C32" s="408"/>
      <c r="D32" s="408"/>
      <c r="E32" s="408"/>
      <c r="F32" s="408"/>
      <c r="G32" s="160">
        <f>SUM(G30:G31)</f>
        <v>0</v>
      </c>
      <c r="H32" s="431"/>
    </row>
    <row r="33" spans="1:8" ht="15.75" thickBot="1" x14ac:dyDescent="0.3">
      <c r="A33" s="428"/>
      <c r="B33" s="426"/>
      <c r="C33" s="426"/>
      <c r="D33" s="426"/>
      <c r="E33" s="426"/>
      <c r="F33" s="426"/>
      <c r="G33" s="426"/>
      <c r="H33" s="431"/>
    </row>
    <row r="34" spans="1:8" ht="15.75" thickBot="1" x14ac:dyDescent="0.3">
      <c r="A34" s="428"/>
      <c r="B34" s="412" t="s">
        <v>44</v>
      </c>
      <c r="C34" s="413"/>
      <c r="D34" s="413"/>
      <c r="E34" s="413"/>
      <c r="F34" s="413"/>
      <c r="G34" s="414"/>
      <c r="H34" s="431"/>
    </row>
    <row r="35" spans="1:8" ht="15.75" thickBot="1" x14ac:dyDescent="0.3">
      <c r="A35" s="428"/>
      <c r="B35" s="150" t="s">
        <v>6</v>
      </c>
      <c r="C35" s="32" t="s">
        <v>7</v>
      </c>
      <c r="D35" s="33" t="s">
        <v>8</v>
      </c>
      <c r="E35" s="33" t="s">
        <v>9</v>
      </c>
      <c r="F35" s="33" t="s">
        <v>10</v>
      </c>
      <c r="G35" s="34" t="s">
        <v>11</v>
      </c>
      <c r="H35" s="431"/>
    </row>
    <row r="36" spans="1:8" x14ac:dyDescent="0.25">
      <c r="A36" s="428"/>
      <c r="B36" s="153"/>
      <c r="C36" s="152"/>
      <c r="D36" s="153"/>
      <c r="E36" s="154"/>
      <c r="F36" s="205"/>
      <c r="G36" s="154"/>
      <c r="H36" s="431"/>
    </row>
    <row r="37" spans="1:8" ht="15.75" thickBot="1" x14ac:dyDescent="0.3">
      <c r="A37" s="428"/>
      <c r="B37" s="157"/>
      <c r="C37" s="156"/>
      <c r="D37" s="157"/>
      <c r="E37" s="158"/>
      <c r="F37" s="159"/>
      <c r="G37" s="158">
        <f>F37*E37</f>
        <v>0</v>
      </c>
      <c r="H37" s="431"/>
    </row>
    <row r="38" spans="1:8" ht="15.75" thickBot="1" x14ac:dyDescent="0.3">
      <c r="A38" s="428"/>
      <c r="B38" s="407" t="s">
        <v>45</v>
      </c>
      <c r="C38" s="408"/>
      <c r="D38" s="408"/>
      <c r="E38" s="408"/>
      <c r="F38" s="408"/>
      <c r="G38" s="160">
        <f>SUM(G36:G37)</f>
        <v>0</v>
      </c>
      <c r="H38" s="431"/>
    </row>
    <row r="39" spans="1:8" ht="15.75" thickBot="1" x14ac:dyDescent="0.3">
      <c r="A39" s="428"/>
      <c r="B39" s="415"/>
      <c r="C39" s="415"/>
      <c r="D39" s="415"/>
      <c r="E39" s="415"/>
      <c r="F39" s="415"/>
      <c r="G39" s="415"/>
      <c r="H39" s="431"/>
    </row>
    <row r="40" spans="1:8" x14ac:dyDescent="0.25">
      <c r="A40" s="428"/>
      <c r="B40" s="416" t="s">
        <v>123</v>
      </c>
      <c r="C40" s="417"/>
      <c r="D40" s="417"/>
      <c r="E40" s="417"/>
      <c r="F40" s="418"/>
      <c r="G40" s="165">
        <f>ROUND(G38+G32+G26+G18,0)</f>
        <v>0</v>
      </c>
      <c r="H40" s="431"/>
    </row>
    <row r="41" spans="1:8" x14ac:dyDescent="0.25">
      <c r="A41" s="428"/>
      <c r="B41" s="419" t="s">
        <v>124</v>
      </c>
      <c r="C41" s="420"/>
      <c r="D41" s="420"/>
      <c r="E41" s="420"/>
      <c r="F41" s="166">
        <v>1</v>
      </c>
      <c r="G41" s="167">
        <f>G40*F41</f>
        <v>0</v>
      </c>
      <c r="H41" s="431"/>
    </row>
    <row r="42" spans="1:8" x14ac:dyDescent="0.25">
      <c r="A42" s="428"/>
      <c r="B42" s="419" t="s">
        <v>36</v>
      </c>
      <c r="C42" s="420"/>
      <c r="D42" s="420"/>
      <c r="E42" s="420"/>
      <c r="F42" s="169">
        <v>0.15609999999999999</v>
      </c>
      <c r="G42" s="167">
        <f>F42*G41</f>
        <v>0</v>
      </c>
      <c r="H42" s="431"/>
    </row>
    <row r="43" spans="1:8" x14ac:dyDescent="0.25">
      <c r="A43" s="428"/>
      <c r="B43" s="419" t="s">
        <v>37</v>
      </c>
      <c r="C43" s="420"/>
      <c r="D43" s="420"/>
      <c r="E43" s="420"/>
      <c r="F43" s="169">
        <v>0</v>
      </c>
      <c r="G43" s="167">
        <f>F43*G41</f>
        <v>0</v>
      </c>
      <c r="H43" s="431"/>
    </row>
    <row r="44" spans="1:8" x14ac:dyDescent="0.25">
      <c r="A44" s="428"/>
      <c r="B44" s="419" t="s">
        <v>38</v>
      </c>
      <c r="C44" s="420"/>
      <c r="D44" s="420"/>
      <c r="E44" s="420"/>
      <c r="F44" s="169">
        <v>0.05</v>
      </c>
      <c r="G44" s="167">
        <f>F44*G41</f>
        <v>0</v>
      </c>
      <c r="H44" s="431"/>
    </row>
    <row r="45" spans="1:8" ht="15.75" thickBot="1" x14ac:dyDescent="0.3">
      <c r="A45" s="428"/>
      <c r="B45" s="421" t="s">
        <v>39</v>
      </c>
      <c r="C45" s="422"/>
      <c r="D45" s="422"/>
      <c r="E45" s="422"/>
      <c r="F45" s="170">
        <v>0.19</v>
      </c>
      <c r="G45" s="171">
        <f>F45*G44</f>
        <v>0</v>
      </c>
      <c r="H45" s="431"/>
    </row>
    <row r="46" spans="1:8" ht="15.75" thickBot="1" x14ac:dyDescent="0.3">
      <c r="A46" s="428"/>
      <c r="B46" s="415"/>
      <c r="C46" s="415"/>
      <c r="D46" s="415"/>
      <c r="E46" s="415"/>
      <c r="F46" s="415"/>
      <c r="G46" s="415"/>
      <c r="H46" s="431"/>
    </row>
    <row r="47" spans="1:8" ht="15.75" thickBot="1" x14ac:dyDescent="0.3">
      <c r="A47" s="428"/>
      <c r="B47" s="423" t="s">
        <v>40</v>
      </c>
      <c r="C47" s="424"/>
      <c r="D47" s="424"/>
      <c r="E47" s="424"/>
      <c r="F47" s="425"/>
      <c r="G47" s="172">
        <f>G45+G44+G43+G42+G41</f>
        <v>0</v>
      </c>
      <c r="H47" s="431"/>
    </row>
    <row r="48" spans="1:8" x14ac:dyDescent="0.25">
      <c r="A48" s="428"/>
      <c r="B48" s="409"/>
      <c r="C48" s="409"/>
      <c r="D48" s="409"/>
      <c r="E48" s="409"/>
      <c r="F48" s="409"/>
      <c r="G48" s="409"/>
      <c r="H48" s="431"/>
    </row>
    <row r="49" spans="1:8" x14ac:dyDescent="0.25">
      <c r="A49" s="428"/>
      <c r="B49" s="410"/>
      <c r="C49" s="410"/>
      <c r="D49" s="410"/>
      <c r="E49" s="410"/>
      <c r="F49" s="410"/>
      <c r="G49" s="410"/>
      <c r="H49" s="431"/>
    </row>
    <row r="50" spans="1:8" ht="15.75" thickBot="1" x14ac:dyDescent="0.3">
      <c r="A50" s="429"/>
      <c r="B50" s="411"/>
      <c r="C50" s="411"/>
      <c r="D50" s="411"/>
      <c r="E50" s="411"/>
      <c r="F50" s="411"/>
      <c r="G50" s="411"/>
      <c r="H50" s="432"/>
    </row>
    <row r="51" spans="1:8" x14ac:dyDescent="0.25">
      <c r="D51" s="126"/>
    </row>
    <row r="52" spans="1:8" x14ac:dyDescent="0.25">
      <c r="C52"/>
      <c r="D52" s="126"/>
    </row>
    <row r="53" spans="1:8" x14ac:dyDescent="0.25">
      <c r="D53" s="126"/>
    </row>
    <row r="54" spans="1:8" x14ac:dyDescent="0.25">
      <c r="D54" s="126"/>
    </row>
  </sheetData>
  <mergeCells count="34">
    <mergeCell ref="A1:A50"/>
    <mergeCell ref="B1:G1"/>
    <mergeCell ref="H1:H50"/>
    <mergeCell ref="C2:E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8:F18"/>
    <mergeCell ref="B19:G19"/>
    <mergeCell ref="B20:G20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4632-2087-4460-A2C9-F995CEFE5D41}">
  <sheetPr codeName="Hoja131">
    <tabColor rgb="FF5B9BD5"/>
    <pageSetUpPr fitToPage="1"/>
  </sheetPr>
  <dimension ref="A1:R948"/>
  <sheetViews>
    <sheetView zoomScale="70" zoomScaleNormal="70" workbookViewId="0">
      <selection activeCell="Q7" sqref="Q7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49.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6.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'11.07'!E8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'11.07'!C9</f>
        <v>M-11.07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'11.07'!C10</f>
        <v>SUMINISTRO Y CONSTRUCCIÓN DE ESCALERA MONOLÍTICA FUNDIDA EN CONCRETO REFORZADO DE 3.000 PSI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'11.07'!C11</f>
        <v>M3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M3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/>
      <c r="C15" s="190"/>
      <c r="D15" s="190"/>
      <c r="E15" s="190"/>
      <c r="F15" s="190">
        <v>2.52</v>
      </c>
      <c r="G15" s="190">
        <v>1</v>
      </c>
      <c r="H15" s="191">
        <f>F15*G15</f>
        <v>2.52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2.52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2.52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15" customHeight="1" x14ac:dyDescent="0.25">
      <c r="B23" s="462"/>
      <c r="C23" s="463"/>
      <c r="D23" s="463"/>
      <c r="E23" s="463"/>
      <c r="F23" s="463"/>
      <c r="G23" s="463"/>
      <c r="H23" s="464"/>
    </row>
    <row r="24" spans="2:8" ht="1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35D2-C169-47F1-9407-12F78D22B7F6}">
  <sheetPr codeName="Hoja132">
    <tabColor rgb="FF92D050"/>
    <pageSetUpPr fitToPage="1"/>
  </sheetPr>
  <dimension ref="A1:M55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9.5" customHeight="1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106.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426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48" t="s">
        <v>427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2" t="s">
        <v>316</v>
      </c>
      <c r="D15" s="153" t="s">
        <v>215</v>
      </c>
      <c r="E15" s="154"/>
      <c r="F15" s="261">
        <f>0.5*0.15*1.1</f>
        <v>8.2500000000000004E-2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151" t="s">
        <v>407</v>
      </c>
      <c r="D16" s="37" t="s">
        <v>215</v>
      </c>
      <c r="E16" s="201"/>
      <c r="F16" s="259">
        <v>0.02</v>
      </c>
      <c r="G16" s="201">
        <f>F16*E16</f>
        <v>0</v>
      </c>
      <c r="H16" s="431"/>
    </row>
    <row r="17" spans="1:8" ht="30" x14ac:dyDescent="0.25">
      <c r="A17" s="428"/>
      <c r="B17" s="151"/>
      <c r="C17" s="151" t="s">
        <v>410</v>
      </c>
      <c r="D17" s="37" t="s">
        <v>215</v>
      </c>
      <c r="E17" s="201"/>
      <c r="F17" s="263">
        <f>((0.42*2+0.12*2+0.05*2)*4+4)*0.56</f>
        <v>4.8832000000000004</v>
      </c>
      <c r="G17" s="201">
        <f>F17*E17</f>
        <v>0</v>
      </c>
      <c r="H17" s="431"/>
    </row>
    <row r="18" spans="1:8" x14ac:dyDescent="0.25">
      <c r="A18" s="428"/>
      <c r="B18" s="151"/>
      <c r="C18" s="151"/>
      <c r="D18" s="37"/>
      <c r="E18" s="201"/>
      <c r="F18" s="259"/>
      <c r="G18" s="201">
        <f>F18*E18</f>
        <v>0</v>
      </c>
      <c r="H18" s="431"/>
    </row>
    <row r="19" spans="1:8" ht="15.75" thickBot="1" x14ac:dyDescent="0.3">
      <c r="A19" s="428"/>
      <c r="B19" s="151"/>
      <c r="C19" s="156"/>
      <c r="D19" s="157"/>
      <c r="E19" s="158"/>
      <c r="F19" s="159"/>
      <c r="G19" s="158">
        <f t="shared" ref="G19" si="1">F19*E19</f>
        <v>0</v>
      </c>
      <c r="H19" s="431"/>
    </row>
    <row r="20" spans="1:8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8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8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8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8" x14ac:dyDescent="0.25">
      <c r="A24" s="428"/>
      <c r="B24" s="196" t="s">
        <v>148</v>
      </c>
      <c r="C24" s="152" t="s">
        <v>454</v>
      </c>
      <c r="D24" s="153" t="s">
        <v>49</v>
      </c>
      <c r="E24" s="154"/>
      <c r="F24" s="262">
        <v>0.03</v>
      </c>
      <c r="G24" s="154">
        <f t="shared" ref="G24" si="2">F24*E24</f>
        <v>0</v>
      </c>
      <c r="H24" s="431"/>
    </row>
    <row r="25" spans="1:8" x14ac:dyDescent="0.25">
      <c r="A25" s="428"/>
      <c r="B25" s="210"/>
      <c r="C25" s="151" t="s">
        <v>411</v>
      </c>
      <c r="D25" s="37" t="s">
        <v>150</v>
      </c>
      <c r="E25" s="201"/>
      <c r="F25" s="221">
        <v>0.8</v>
      </c>
      <c r="G25" s="201">
        <f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ref="G26" si="3">F26*E26</f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SUM(G24:G26)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ht="30" x14ac:dyDescent="0.25">
      <c r="A31" s="428"/>
      <c r="B31" s="153"/>
      <c r="C31" s="152" t="s">
        <v>412</v>
      </c>
      <c r="D31" s="153" t="s">
        <v>171</v>
      </c>
      <c r="E31" s="154"/>
      <c r="F31" s="260">
        <v>1.2</v>
      </c>
      <c r="G31" s="154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SUM(G31:G32)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ROUND(G39+G33+G27+G20,0)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C2:E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20:F20"/>
    <mergeCell ref="B21:G21"/>
    <mergeCell ref="B22:G22"/>
    <mergeCell ref="B27:F27"/>
    <mergeCell ref="B28:G28"/>
    <mergeCell ref="B29:G29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3FDE-19FD-4DB6-AC70-C4847CB41BB3}">
  <sheetPr codeName="Hoja133">
    <tabColor rgb="FF5B9BD5"/>
    <pageSetUpPr fitToPage="1"/>
  </sheetPr>
  <dimension ref="A1:R948"/>
  <sheetViews>
    <sheetView zoomScale="70" zoomScaleNormal="70" workbookViewId="0">
      <selection activeCell="H2" sqref="H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51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101.2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'11.08'!E8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'11.08'!C9</f>
        <v>M-11.08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'11.08'!C10</f>
        <v>ALCORQUE EN CONCRETO DE 50x15 FUNDIDO EN SITIO DE 3000PSI. INCLUYE MATERIALES PARA EL CONCRETO DE 3000 PSI, ACERO DE REFUERZO, 6 LINEAS DE 1/2" Y 4 FLEJES DE 3/8"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'11.08'!C11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428</v>
      </c>
      <c r="C15" s="190"/>
      <c r="D15" s="190"/>
      <c r="E15" s="190"/>
      <c r="F15" s="190">
        <v>45</v>
      </c>
      <c r="G15" s="190">
        <v>1</v>
      </c>
      <c r="H15" s="191">
        <f>F15*G15</f>
        <v>45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45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45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9.7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E5E5-944A-4399-BF2D-10010EDE2049}">
  <sheetPr codeName="Hoja134">
    <tabColor rgb="FF92D050"/>
    <pageSetUpPr fitToPage="1"/>
  </sheetPr>
  <dimension ref="A1:M55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5"/>
      <c r="M3" s="435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78.7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429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48" t="s">
        <v>430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151" t="str">
        <f>UPPER("Rejilla metálica de grating galvanizado TIPO T 30MM")</f>
        <v>REJILLA METÁLICA DE GRATING GALVANIZADO TIPO T 30MM</v>
      </c>
      <c r="D15" s="37" t="s">
        <v>145</v>
      </c>
      <c r="E15" s="38"/>
      <c r="F15" s="161">
        <v>1.05</v>
      </c>
      <c r="G15" s="201">
        <f t="shared" ref="G15" si="0">F15*E15</f>
        <v>0</v>
      </c>
      <c r="H15" s="431"/>
    </row>
    <row r="16" spans="1:13" ht="30" x14ac:dyDescent="0.25">
      <c r="A16" s="428"/>
      <c r="B16" s="151"/>
      <c r="C16" s="151" t="str">
        <f>UPPER("Estructura de soporte;Perfiles metálicos, soldadura, montaje")</f>
        <v>ESTRUCTURA DE SOPORTE;PERFILES METÁLICOS, SOLDADURA, MONTAJE</v>
      </c>
      <c r="D16" s="37" t="s">
        <v>215</v>
      </c>
      <c r="E16" s="38"/>
      <c r="F16" s="203">
        <v>20</v>
      </c>
      <c r="G16" s="201">
        <f>F16*E16</f>
        <v>0</v>
      </c>
      <c r="H16" s="431"/>
    </row>
    <row r="17" spans="1:8" x14ac:dyDescent="0.25">
      <c r="A17" s="428"/>
      <c r="B17" s="151"/>
      <c r="C17" s="37" t="str">
        <f>'6.06'!$C$15</f>
        <v>CONCRETO 21 MPA</v>
      </c>
      <c r="D17" s="37" t="str">
        <f>'6.06'!$D$15</f>
        <v>KG</v>
      </c>
      <c r="E17" s="38"/>
      <c r="F17" s="203">
        <v>0.1</v>
      </c>
      <c r="G17" s="201">
        <f>F17*E17</f>
        <v>0</v>
      </c>
      <c r="H17" s="431"/>
    </row>
    <row r="18" spans="1:8" ht="15.75" thickBot="1" x14ac:dyDescent="0.3">
      <c r="A18" s="428"/>
      <c r="B18" s="151"/>
      <c r="C18" s="152"/>
      <c r="D18" s="153"/>
      <c r="E18" s="154"/>
      <c r="F18" s="159"/>
      <c r="G18" s="158">
        <f t="shared" ref="G18" si="1">F18*E18</f>
        <v>0</v>
      </c>
      <c r="H18" s="431"/>
    </row>
    <row r="19" spans="1:8" ht="15.75" thickBot="1" x14ac:dyDescent="0.3">
      <c r="A19" s="428"/>
      <c r="B19" s="407" t="s">
        <v>50</v>
      </c>
      <c r="C19" s="408"/>
      <c r="D19" s="408"/>
      <c r="E19" s="408"/>
      <c r="F19" s="408"/>
      <c r="G19" s="160">
        <f>SUM(G15:G18)</f>
        <v>0</v>
      </c>
      <c r="H19" s="431"/>
    </row>
    <row r="20" spans="1:8" ht="15.75" thickBot="1" x14ac:dyDescent="0.3">
      <c r="A20" s="428"/>
      <c r="B20" s="415"/>
      <c r="C20" s="415"/>
      <c r="D20" s="415"/>
      <c r="E20" s="415"/>
      <c r="F20" s="415"/>
      <c r="G20" s="415"/>
      <c r="H20" s="431"/>
    </row>
    <row r="21" spans="1:8" ht="15.75" customHeight="1" thickBot="1" x14ac:dyDescent="0.3">
      <c r="A21" s="428"/>
      <c r="B21" s="412" t="s">
        <v>42</v>
      </c>
      <c r="C21" s="413"/>
      <c r="D21" s="413"/>
      <c r="E21" s="413"/>
      <c r="F21" s="413"/>
      <c r="G21" s="414"/>
      <c r="H21" s="431"/>
    </row>
    <row r="22" spans="1:8" ht="15.75" thickBot="1" x14ac:dyDescent="0.3">
      <c r="A22" s="428"/>
      <c r="B22" s="150" t="s">
        <v>6</v>
      </c>
      <c r="C22" s="32" t="s">
        <v>7</v>
      </c>
      <c r="D22" s="33" t="s">
        <v>8</v>
      </c>
      <c r="E22" s="33" t="s">
        <v>9</v>
      </c>
      <c r="F22" s="33" t="s">
        <v>10</v>
      </c>
      <c r="G22" s="34" t="s">
        <v>11</v>
      </c>
      <c r="H22" s="431"/>
    </row>
    <row r="23" spans="1:8" x14ac:dyDescent="0.25">
      <c r="A23" s="428"/>
      <c r="B23" s="196"/>
      <c r="C23" s="37" t="str">
        <f>'6.06'!$C$23</f>
        <v>FORMALETA</v>
      </c>
      <c r="D23" s="37" t="str">
        <f>'6.06'!$D$23</f>
        <v>UND</v>
      </c>
      <c r="E23" s="38">
        <f>'6.06'!$E$23</f>
        <v>0</v>
      </c>
      <c r="F23" s="203">
        <v>1.8</v>
      </c>
      <c r="G23" s="154">
        <f t="shared" ref="G23" si="2">F23*E23</f>
        <v>0</v>
      </c>
      <c r="H23" s="431"/>
    </row>
    <row r="24" spans="1:8" x14ac:dyDescent="0.25">
      <c r="A24" s="428"/>
      <c r="B24" s="210" t="s">
        <v>148</v>
      </c>
      <c r="C24" s="37" t="s">
        <v>454</v>
      </c>
      <c r="D24" s="37" t="s">
        <v>49</v>
      </c>
      <c r="E24" s="38">
        <f>$G$33</f>
        <v>0</v>
      </c>
      <c r="F24" s="221">
        <v>0.03</v>
      </c>
      <c r="G24" s="201">
        <f>F24*E24</f>
        <v>0</v>
      </c>
      <c r="H24" s="431"/>
    </row>
    <row r="25" spans="1:8" ht="15.75" thickBot="1" x14ac:dyDescent="0.3">
      <c r="A25" s="428"/>
      <c r="B25" s="157"/>
      <c r="C25" s="156"/>
      <c r="D25" s="157"/>
      <c r="E25" s="158"/>
      <c r="F25" s="162"/>
      <c r="G25" s="158">
        <f t="shared" ref="G25" si="3">F25*E25</f>
        <v>0</v>
      </c>
      <c r="H25" s="431"/>
    </row>
    <row r="26" spans="1:8" ht="15.75" thickBot="1" x14ac:dyDescent="0.3">
      <c r="A26" s="428"/>
      <c r="B26" s="407" t="s">
        <v>47</v>
      </c>
      <c r="C26" s="408"/>
      <c r="D26" s="408"/>
      <c r="E26" s="408"/>
      <c r="F26" s="408"/>
      <c r="G26" s="160">
        <f>SUM(G23:G25)</f>
        <v>0</v>
      </c>
      <c r="H26" s="431"/>
    </row>
    <row r="27" spans="1:8" ht="15.75" thickBot="1" x14ac:dyDescent="0.3">
      <c r="A27" s="428"/>
      <c r="B27" s="426"/>
      <c r="C27" s="426"/>
      <c r="D27" s="426"/>
      <c r="E27" s="426"/>
      <c r="F27" s="426"/>
      <c r="G27" s="426"/>
      <c r="H27" s="431"/>
    </row>
    <row r="28" spans="1:8" ht="15.75" thickBot="1" x14ac:dyDescent="0.3">
      <c r="A28" s="428"/>
      <c r="B28" s="412" t="s">
        <v>122</v>
      </c>
      <c r="C28" s="413"/>
      <c r="D28" s="413"/>
      <c r="E28" s="413"/>
      <c r="F28" s="413"/>
      <c r="G28" s="414"/>
      <c r="H28" s="431"/>
    </row>
    <row r="29" spans="1:8" ht="15.75" thickBot="1" x14ac:dyDescent="0.3">
      <c r="A29" s="428"/>
      <c r="B29" s="150" t="s">
        <v>6</v>
      </c>
      <c r="C29" s="32" t="s">
        <v>7</v>
      </c>
      <c r="D29" s="33" t="s">
        <v>8</v>
      </c>
      <c r="E29" s="33" t="s">
        <v>9</v>
      </c>
      <c r="F29" s="33" t="s">
        <v>10</v>
      </c>
      <c r="G29" s="34" t="s">
        <v>11</v>
      </c>
      <c r="H29" s="431"/>
    </row>
    <row r="30" spans="1:8" x14ac:dyDescent="0.25">
      <c r="A30" s="428"/>
      <c r="B30" s="153"/>
      <c r="C30" s="37" t="str">
        <f>'5.03'!$C$28</f>
        <v>CUADRILLA DE CONSTRUCCIÓN TIPO 4 (1 OFICIAL + 4 AYUDANTES)</v>
      </c>
      <c r="D30" s="37" t="str">
        <f>'5.03'!$D$28</f>
        <v>HC</v>
      </c>
      <c r="E30" s="38">
        <f>'5.03'!$E$28</f>
        <v>0</v>
      </c>
      <c r="F30" s="153">
        <v>0.15</v>
      </c>
      <c r="G30" s="154">
        <f>F30*E30</f>
        <v>0</v>
      </c>
      <c r="H30" s="431"/>
    </row>
    <row r="31" spans="1:8" x14ac:dyDescent="0.25">
      <c r="A31" s="428"/>
      <c r="B31" s="37"/>
      <c r="C31" s="37" t="str">
        <f>'6.11'!$C$35</f>
        <v>CUADRILLA SOLDADURA</v>
      </c>
      <c r="D31" s="37" t="str">
        <f>'6.11'!$D$35</f>
        <v>HR</v>
      </c>
      <c r="E31" s="38">
        <f>'6.11'!$E$35</f>
        <v>0</v>
      </c>
      <c r="F31" s="37">
        <v>4</v>
      </c>
      <c r="G31" s="201">
        <f>F31*E31</f>
        <v>0</v>
      </c>
      <c r="H31" s="431"/>
    </row>
    <row r="32" spans="1:8" ht="15.75" thickBot="1" x14ac:dyDescent="0.3">
      <c r="A32" s="428"/>
      <c r="B32" s="157"/>
      <c r="C32" s="156"/>
      <c r="D32" s="157"/>
      <c r="E32" s="158"/>
      <c r="F32" s="159"/>
      <c r="G32" s="158">
        <f>F32*E32</f>
        <v>0</v>
      </c>
      <c r="H32" s="431"/>
    </row>
    <row r="33" spans="1:8" ht="15.75" thickBot="1" x14ac:dyDescent="0.3">
      <c r="A33" s="428"/>
      <c r="B33" s="407" t="s">
        <v>46</v>
      </c>
      <c r="C33" s="408"/>
      <c r="D33" s="408"/>
      <c r="E33" s="408"/>
      <c r="F33" s="408"/>
      <c r="G33" s="160">
        <f>SUM(G30:G32)</f>
        <v>0</v>
      </c>
      <c r="H33" s="431"/>
    </row>
    <row r="34" spans="1:8" ht="15.75" thickBot="1" x14ac:dyDescent="0.3">
      <c r="A34" s="428"/>
      <c r="B34" s="426"/>
      <c r="C34" s="426"/>
      <c r="D34" s="426"/>
      <c r="E34" s="426"/>
      <c r="F34" s="426"/>
      <c r="G34" s="426"/>
      <c r="H34" s="431"/>
    </row>
    <row r="35" spans="1:8" ht="15.75" thickBot="1" x14ac:dyDescent="0.3">
      <c r="A35" s="428"/>
      <c r="B35" s="412" t="s">
        <v>44</v>
      </c>
      <c r="C35" s="413"/>
      <c r="D35" s="413"/>
      <c r="E35" s="413"/>
      <c r="F35" s="413"/>
      <c r="G35" s="414"/>
      <c r="H35" s="431"/>
    </row>
    <row r="36" spans="1:8" ht="15.75" thickBot="1" x14ac:dyDescent="0.3">
      <c r="A36" s="428"/>
      <c r="B36" s="150" t="s">
        <v>6</v>
      </c>
      <c r="C36" s="32" t="s">
        <v>7</v>
      </c>
      <c r="D36" s="33" t="s">
        <v>8</v>
      </c>
      <c r="E36" s="33" t="s">
        <v>9</v>
      </c>
      <c r="F36" s="33" t="s">
        <v>10</v>
      </c>
      <c r="G36" s="34" t="s">
        <v>11</v>
      </c>
      <c r="H36" s="431"/>
    </row>
    <row r="37" spans="1:8" x14ac:dyDescent="0.25">
      <c r="A37" s="428"/>
      <c r="B37" s="153"/>
      <c r="C37" s="152"/>
      <c r="D37" s="153"/>
      <c r="E37" s="154"/>
      <c r="F37" s="205"/>
      <c r="G37" s="154"/>
      <c r="H37" s="431"/>
    </row>
    <row r="38" spans="1:8" ht="15.75" thickBot="1" x14ac:dyDescent="0.3">
      <c r="A38" s="428"/>
      <c r="B38" s="157"/>
      <c r="C38" s="156"/>
      <c r="D38" s="157"/>
      <c r="E38" s="158"/>
      <c r="F38" s="159"/>
      <c r="G38" s="158">
        <f>F38*E38</f>
        <v>0</v>
      </c>
      <c r="H38" s="431"/>
    </row>
    <row r="39" spans="1:8" ht="15.75" thickBot="1" x14ac:dyDescent="0.3">
      <c r="A39" s="428"/>
      <c r="B39" s="407" t="s">
        <v>45</v>
      </c>
      <c r="C39" s="408"/>
      <c r="D39" s="408"/>
      <c r="E39" s="408"/>
      <c r="F39" s="408"/>
      <c r="G39" s="160">
        <f>SUM(G37:G38)</f>
        <v>0</v>
      </c>
      <c r="H39" s="431"/>
    </row>
    <row r="40" spans="1:8" ht="15.75" thickBot="1" x14ac:dyDescent="0.3">
      <c r="A40" s="428"/>
      <c r="B40" s="415"/>
      <c r="C40" s="415"/>
      <c r="D40" s="415"/>
      <c r="E40" s="415"/>
      <c r="F40" s="415"/>
      <c r="G40" s="415"/>
      <c r="H40" s="431"/>
    </row>
    <row r="41" spans="1:8" x14ac:dyDescent="0.25">
      <c r="A41" s="428"/>
      <c r="B41" s="416" t="s">
        <v>123</v>
      </c>
      <c r="C41" s="417"/>
      <c r="D41" s="417"/>
      <c r="E41" s="417"/>
      <c r="F41" s="418"/>
      <c r="G41" s="165">
        <f>ROUND(G39+G33+G26+G19,0)</f>
        <v>0</v>
      </c>
      <c r="H41" s="431"/>
    </row>
    <row r="42" spans="1:8" x14ac:dyDescent="0.25">
      <c r="A42" s="428"/>
      <c r="B42" s="419" t="s">
        <v>124</v>
      </c>
      <c r="C42" s="420"/>
      <c r="D42" s="420"/>
      <c r="E42" s="420"/>
      <c r="F42" s="166">
        <v>1</v>
      </c>
      <c r="G42" s="167">
        <f>G41*F42</f>
        <v>0</v>
      </c>
      <c r="H42" s="431"/>
    </row>
    <row r="43" spans="1:8" x14ac:dyDescent="0.25">
      <c r="A43" s="428"/>
      <c r="B43" s="419" t="s">
        <v>36</v>
      </c>
      <c r="C43" s="420"/>
      <c r="D43" s="420"/>
      <c r="E43" s="420"/>
      <c r="F43" s="169">
        <v>0.15609999999999999</v>
      </c>
      <c r="G43" s="167">
        <f>F43*G42</f>
        <v>0</v>
      </c>
      <c r="H43" s="431"/>
    </row>
    <row r="44" spans="1:8" x14ac:dyDescent="0.25">
      <c r="A44" s="428"/>
      <c r="B44" s="419" t="s">
        <v>37</v>
      </c>
      <c r="C44" s="420"/>
      <c r="D44" s="420"/>
      <c r="E44" s="420"/>
      <c r="F44" s="169">
        <v>0</v>
      </c>
      <c r="G44" s="167">
        <f>F44*G42</f>
        <v>0</v>
      </c>
      <c r="H44" s="431"/>
    </row>
    <row r="45" spans="1:8" x14ac:dyDescent="0.25">
      <c r="A45" s="428"/>
      <c r="B45" s="419" t="s">
        <v>38</v>
      </c>
      <c r="C45" s="420"/>
      <c r="D45" s="420"/>
      <c r="E45" s="420"/>
      <c r="F45" s="169">
        <v>0.05</v>
      </c>
      <c r="G45" s="167">
        <f>F45*G42</f>
        <v>0</v>
      </c>
      <c r="H45" s="431"/>
    </row>
    <row r="46" spans="1:8" ht="15.75" thickBot="1" x14ac:dyDescent="0.3">
      <c r="A46" s="428"/>
      <c r="B46" s="421" t="s">
        <v>39</v>
      </c>
      <c r="C46" s="422"/>
      <c r="D46" s="422"/>
      <c r="E46" s="422"/>
      <c r="F46" s="170">
        <v>0.19</v>
      </c>
      <c r="G46" s="171">
        <f>F46*G45</f>
        <v>0</v>
      </c>
      <c r="H46" s="431"/>
    </row>
    <row r="47" spans="1:8" ht="15.75" thickBot="1" x14ac:dyDescent="0.3">
      <c r="A47" s="428"/>
      <c r="B47" s="415"/>
      <c r="C47" s="415"/>
      <c r="D47" s="415"/>
      <c r="E47" s="415"/>
      <c r="F47" s="415"/>
      <c r="G47" s="415"/>
      <c r="H47" s="431"/>
    </row>
    <row r="48" spans="1:8" ht="15.75" thickBot="1" x14ac:dyDescent="0.3">
      <c r="A48" s="428"/>
      <c r="B48" s="423" t="s">
        <v>40</v>
      </c>
      <c r="C48" s="424"/>
      <c r="D48" s="424"/>
      <c r="E48" s="424"/>
      <c r="F48" s="425"/>
      <c r="G48" s="172">
        <f>G46+G45+G44+G43+G42</f>
        <v>0</v>
      </c>
      <c r="H48" s="431"/>
    </row>
    <row r="49" spans="1:8" x14ac:dyDescent="0.25">
      <c r="A49" s="428"/>
      <c r="B49" s="409"/>
      <c r="C49" s="409"/>
      <c r="D49" s="409"/>
      <c r="E49" s="409"/>
      <c r="F49" s="409"/>
      <c r="G49" s="409"/>
      <c r="H49" s="431"/>
    </row>
    <row r="50" spans="1:8" x14ac:dyDescent="0.25">
      <c r="A50" s="428"/>
      <c r="B50" s="410"/>
      <c r="C50" s="410"/>
      <c r="D50" s="410"/>
      <c r="E50" s="410"/>
      <c r="F50" s="410"/>
      <c r="G50" s="410"/>
      <c r="H50" s="431"/>
    </row>
    <row r="51" spans="1:8" ht="15.75" thickBot="1" x14ac:dyDescent="0.3">
      <c r="A51" s="429"/>
      <c r="B51" s="411"/>
      <c r="C51" s="411"/>
      <c r="D51" s="411"/>
      <c r="E51" s="411"/>
      <c r="F51" s="411"/>
      <c r="G51" s="411"/>
      <c r="H51" s="432"/>
    </row>
    <row r="52" spans="1:8" x14ac:dyDescent="0.25">
      <c r="D52" s="126"/>
    </row>
    <row r="53" spans="1:8" x14ac:dyDescent="0.25">
      <c r="C53"/>
      <c r="D53" s="126"/>
    </row>
    <row r="54" spans="1:8" x14ac:dyDescent="0.25">
      <c r="D54" s="126"/>
    </row>
    <row r="55" spans="1:8" x14ac:dyDescent="0.25">
      <c r="D55" s="126"/>
    </row>
  </sheetData>
  <mergeCells count="34">
    <mergeCell ref="A1:A51"/>
    <mergeCell ref="B1:G1"/>
    <mergeCell ref="H1:H51"/>
    <mergeCell ref="C2:E2"/>
    <mergeCell ref="K3:M3"/>
    <mergeCell ref="B4:G4"/>
    <mergeCell ref="B5:G5"/>
    <mergeCell ref="E7:G7"/>
    <mergeCell ref="E8:G8"/>
    <mergeCell ref="C9:G9"/>
    <mergeCell ref="B34:G34"/>
    <mergeCell ref="C10:G10"/>
    <mergeCell ref="C11:G11"/>
    <mergeCell ref="B12:G12"/>
    <mergeCell ref="B13:G13"/>
    <mergeCell ref="B19:F19"/>
    <mergeCell ref="B20:G20"/>
    <mergeCell ref="B21:G21"/>
    <mergeCell ref="B26:F26"/>
    <mergeCell ref="B27:G27"/>
    <mergeCell ref="B28:G28"/>
    <mergeCell ref="B33:F33"/>
    <mergeCell ref="B49:G51"/>
    <mergeCell ref="B35:G35"/>
    <mergeCell ref="B39:F39"/>
    <mergeCell ref="B40:G40"/>
    <mergeCell ref="B41:F41"/>
    <mergeCell ref="B42:E42"/>
    <mergeCell ref="B43:E43"/>
    <mergeCell ref="B44:E44"/>
    <mergeCell ref="B45:E45"/>
    <mergeCell ref="B46:E46"/>
    <mergeCell ref="B47:G47"/>
    <mergeCell ref="B48:F48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9E87-7E2E-4760-97F7-A057B8C0E54F}">
  <sheetPr codeName="Hoja135">
    <tabColor rgb="FF5B9BD5"/>
    <pageSetUpPr fitToPage="1"/>
  </sheetPr>
  <dimension ref="A1:R948"/>
  <sheetViews>
    <sheetView zoomScale="70" zoomScaleNormal="70" workbookViewId="0">
      <selection activeCell="D2" sqref="D2:F2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'11.09'!E8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'11.09'!C9</f>
        <v>M-11.09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'11.09'!C10</f>
        <v>PISO EN DECK METALICO, INCLUYE SUMINISTRO HASTA LA OBRA, INSTALACIÓN DE ESTRUCTURA METALICA, ANCLAJES, DADOS DE CONCRETO, OTROS)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'11.09'!C11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431</v>
      </c>
      <c r="C15" s="190"/>
      <c r="D15" s="190"/>
      <c r="E15" s="190"/>
      <c r="F15" s="190">
        <v>161.66999999999999</v>
      </c>
      <c r="G15" s="190">
        <v>1</v>
      </c>
      <c r="H15" s="191">
        <f>F15*G15</f>
        <v>161.66999999999999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ht="15" customHeight="1" x14ac:dyDescent="0.25">
      <c r="B18" s="454" t="s">
        <v>132</v>
      </c>
      <c r="C18" s="454"/>
      <c r="D18" s="454"/>
      <c r="E18" s="454"/>
      <c r="F18" s="454"/>
      <c r="G18" s="454"/>
      <c r="H18" s="192">
        <f>SUM(H15:H17)</f>
        <v>161.66999999999999</v>
      </c>
    </row>
    <row r="19" spans="2:8" ht="16.5" customHeight="1" thickBot="1" x14ac:dyDescent="0.3">
      <c r="B19" s="455" t="s">
        <v>40</v>
      </c>
      <c r="C19" s="456"/>
      <c r="D19" s="456"/>
      <c r="E19" s="456"/>
      <c r="F19" s="456"/>
      <c r="G19" s="457"/>
      <c r="H19" s="193">
        <f>H18</f>
        <v>161.66999999999999</v>
      </c>
    </row>
    <row r="20" spans="2:8" ht="12.75" customHeight="1" x14ac:dyDescent="0.25">
      <c r="B20" s="194"/>
      <c r="C20" s="194"/>
      <c r="D20" s="195"/>
      <c r="E20" s="195"/>
      <c r="F20" s="195"/>
      <c r="G20" s="195"/>
      <c r="H20" s="195"/>
    </row>
    <row r="21" spans="2:8" ht="12.75" customHeight="1" thickBot="1" x14ac:dyDescent="0.3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458" t="s">
        <v>134</v>
      </c>
      <c r="C22" s="459"/>
      <c r="D22" s="460"/>
      <c r="E22" s="460"/>
      <c r="F22" s="460"/>
      <c r="G22" s="460"/>
      <c r="H22" s="461"/>
    </row>
    <row r="23" spans="2:8" ht="304.5" customHeight="1" x14ac:dyDescent="0.25">
      <c r="B23" s="462"/>
      <c r="C23" s="463"/>
      <c r="D23" s="463"/>
      <c r="E23" s="463"/>
      <c r="F23" s="463"/>
      <c r="G23" s="463"/>
      <c r="H23" s="464"/>
    </row>
    <row r="24" spans="2:8" ht="68.25" customHeight="1" thickBot="1" x14ac:dyDescent="0.3">
      <c r="B24" s="465"/>
      <c r="C24" s="466"/>
      <c r="D24" s="466"/>
      <c r="E24" s="466"/>
      <c r="F24" s="466"/>
      <c r="G24" s="466"/>
      <c r="H24" s="467"/>
    </row>
    <row r="25" spans="2:8" ht="12.75" customHeight="1" x14ac:dyDescent="0.25"/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8:G18"/>
    <mergeCell ref="B19:G19"/>
    <mergeCell ref="B22:H22"/>
    <mergeCell ref="B23:H24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5" max="16383" man="1"/>
  </rowBreaks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9A42-0567-4777-9789-0F8B80C38D47}">
  <sheetPr codeName="Hoja136">
    <tabColor rgb="FF92D050"/>
    <pageSetUpPr fitToPage="1"/>
  </sheetPr>
  <dimension ref="A1:M56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 t="s">
        <v>450</v>
      </c>
      <c r="F6" s="137" t="s">
        <v>111</v>
      </c>
      <c r="G6" s="139" t="s">
        <v>444</v>
      </c>
      <c r="H6" s="431"/>
    </row>
    <row r="7" spans="1:13" s="143" customFormat="1" ht="78.7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31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432</v>
      </c>
      <c r="D9" s="446"/>
      <c r="E9" s="446"/>
      <c r="F9" s="446"/>
      <c r="G9" s="447"/>
      <c r="H9" s="431"/>
    </row>
    <row r="10" spans="1:13" s="143" customFormat="1" ht="34.5" customHeight="1" x14ac:dyDescent="0.25">
      <c r="A10" s="428"/>
      <c r="B10" s="207" t="s">
        <v>117</v>
      </c>
      <c r="C10" s="448" t="s">
        <v>433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142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37" t="str">
        <f>'11.09'!$C$16</f>
        <v>ESTRUCTURA DE SOPORTE;PERFILES METÁLICOS, SOLDADURA, MONTAJE</v>
      </c>
      <c r="D15" s="37" t="str">
        <f>'11.09'!$D$16</f>
        <v>KG</v>
      </c>
      <c r="E15" s="38"/>
      <c r="F15" s="161">
        <v>4</v>
      </c>
      <c r="G15" s="201">
        <f t="shared" ref="G15:G17" si="0">F15*E15</f>
        <v>0</v>
      </c>
      <c r="H15" s="431"/>
    </row>
    <row r="16" spans="1:13" s="126" customFormat="1" x14ac:dyDescent="0.25">
      <c r="A16" s="428"/>
      <c r="B16" s="151"/>
      <c r="C16" s="37" t="s">
        <v>434</v>
      </c>
      <c r="D16" s="37" t="s">
        <v>435</v>
      </c>
      <c r="E16" s="38"/>
      <c r="F16" s="161">
        <v>0.1</v>
      </c>
      <c r="G16" s="201">
        <f t="shared" si="0"/>
        <v>0</v>
      </c>
      <c r="H16" s="431"/>
    </row>
    <row r="17" spans="1:8" s="126" customFormat="1" x14ac:dyDescent="0.25">
      <c r="A17" s="428"/>
      <c r="B17" s="151"/>
      <c r="C17" s="37" t="s">
        <v>436</v>
      </c>
      <c r="D17" s="37" t="s">
        <v>435</v>
      </c>
      <c r="E17" s="38"/>
      <c r="F17" s="161">
        <v>0.05</v>
      </c>
      <c r="G17" s="201">
        <f t="shared" si="0"/>
        <v>0</v>
      </c>
      <c r="H17" s="431"/>
    </row>
    <row r="18" spans="1:8" x14ac:dyDescent="0.25">
      <c r="A18" s="428"/>
      <c r="B18" s="151"/>
      <c r="C18" s="151" t="s">
        <v>437</v>
      </c>
      <c r="D18" s="37" t="s">
        <v>215</v>
      </c>
      <c r="E18" s="38"/>
      <c r="F18" s="161">
        <v>0.5</v>
      </c>
      <c r="G18" s="201">
        <f>F18*E18</f>
        <v>0</v>
      </c>
      <c r="H18" s="431"/>
    </row>
    <row r="19" spans="1:8" ht="15.75" thickBot="1" x14ac:dyDescent="0.3">
      <c r="A19" s="428"/>
      <c r="B19" s="151"/>
      <c r="C19" s="152"/>
      <c r="D19" s="153"/>
      <c r="E19" s="154"/>
      <c r="F19" s="159"/>
      <c r="G19" s="158">
        <f t="shared" ref="G19" si="1">F19*E19</f>
        <v>0</v>
      </c>
      <c r="H19" s="431"/>
    </row>
    <row r="20" spans="1:8" ht="15.75" thickBot="1" x14ac:dyDescent="0.3">
      <c r="A20" s="428"/>
      <c r="B20" s="407" t="s">
        <v>50</v>
      </c>
      <c r="C20" s="408"/>
      <c r="D20" s="408"/>
      <c r="E20" s="408"/>
      <c r="F20" s="408"/>
      <c r="G20" s="160">
        <f>SUM(G15:G19)</f>
        <v>0</v>
      </c>
      <c r="H20" s="431"/>
    </row>
    <row r="21" spans="1:8" ht="15.75" thickBot="1" x14ac:dyDescent="0.3">
      <c r="A21" s="428"/>
      <c r="B21" s="415"/>
      <c r="C21" s="415"/>
      <c r="D21" s="415"/>
      <c r="E21" s="415"/>
      <c r="F21" s="415"/>
      <c r="G21" s="415"/>
      <c r="H21" s="431"/>
    </row>
    <row r="22" spans="1:8" ht="15.75" thickBot="1" x14ac:dyDescent="0.3">
      <c r="A22" s="428"/>
      <c r="B22" s="412" t="s">
        <v>42</v>
      </c>
      <c r="C22" s="413"/>
      <c r="D22" s="413"/>
      <c r="E22" s="413"/>
      <c r="F22" s="413"/>
      <c r="G22" s="414"/>
      <c r="H22" s="431"/>
    </row>
    <row r="23" spans="1:8" ht="15.75" thickBot="1" x14ac:dyDescent="0.3">
      <c r="A23" s="428"/>
      <c r="B23" s="150" t="s">
        <v>6</v>
      </c>
      <c r="C23" s="32" t="s">
        <v>7</v>
      </c>
      <c r="D23" s="33" t="s">
        <v>8</v>
      </c>
      <c r="E23" s="33" t="s">
        <v>9</v>
      </c>
      <c r="F23" s="33" t="s">
        <v>10</v>
      </c>
      <c r="G23" s="34" t="s">
        <v>11</v>
      </c>
      <c r="H23" s="431"/>
    </row>
    <row r="24" spans="1:8" x14ac:dyDescent="0.25">
      <c r="A24" s="428"/>
      <c r="B24" s="196"/>
      <c r="C24" s="37" t="str">
        <f>'6.06'!$C$23</f>
        <v>FORMALETA</v>
      </c>
      <c r="D24" s="37" t="str">
        <f>'6.06'!$D$23</f>
        <v>UND</v>
      </c>
      <c r="E24" s="38">
        <f>'6.06'!$E$23</f>
        <v>0</v>
      </c>
      <c r="F24" s="203">
        <v>1.8</v>
      </c>
      <c r="G24" s="154">
        <f t="shared" ref="G24" si="2">F24*E24</f>
        <v>0</v>
      </c>
      <c r="H24" s="431"/>
    </row>
    <row r="25" spans="1:8" x14ac:dyDescent="0.25">
      <c r="A25" s="428"/>
      <c r="B25" s="210" t="s">
        <v>148</v>
      </c>
      <c r="C25" s="37" t="s">
        <v>454</v>
      </c>
      <c r="D25" s="37" t="s">
        <v>49</v>
      </c>
      <c r="E25" s="38">
        <f>$G$34</f>
        <v>0</v>
      </c>
      <c r="F25" s="221">
        <v>0.03</v>
      </c>
      <c r="G25" s="201">
        <f>F25*E25</f>
        <v>0</v>
      </c>
      <c r="H25" s="431"/>
    </row>
    <row r="26" spans="1:8" ht="15.75" thickBot="1" x14ac:dyDescent="0.3">
      <c r="A26" s="428"/>
      <c r="B26" s="157"/>
      <c r="C26" s="156"/>
      <c r="D26" s="157"/>
      <c r="E26" s="158"/>
      <c r="F26" s="162"/>
      <c r="G26" s="158">
        <f t="shared" ref="G26" si="3">F26*E26</f>
        <v>0</v>
      </c>
      <c r="H26" s="431"/>
    </row>
    <row r="27" spans="1:8" ht="15.75" thickBot="1" x14ac:dyDescent="0.3">
      <c r="A27" s="428"/>
      <c r="B27" s="407" t="s">
        <v>47</v>
      </c>
      <c r="C27" s="408"/>
      <c r="D27" s="408"/>
      <c r="E27" s="408"/>
      <c r="F27" s="408"/>
      <c r="G27" s="160">
        <f>SUM(G24:G26)</f>
        <v>0</v>
      </c>
      <c r="H27" s="431"/>
    </row>
    <row r="28" spans="1:8" ht="15.75" thickBot="1" x14ac:dyDescent="0.3">
      <c r="A28" s="428"/>
      <c r="B28" s="426"/>
      <c r="C28" s="426"/>
      <c r="D28" s="426"/>
      <c r="E28" s="426"/>
      <c r="F28" s="426"/>
      <c r="G28" s="426"/>
      <c r="H28" s="431"/>
    </row>
    <row r="29" spans="1:8" ht="15.75" thickBot="1" x14ac:dyDescent="0.3">
      <c r="A29" s="428"/>
      <c r="B29" s="412" t="s">
        <v>122</v>
      </c>
      <c r="C29" s="413"/>
      <c r="D29" s="413"/>
      <c r="E29" s="413"/>
      <c r="F29" s="413"/>
      <c r="G29" s="414"/>
      <c r="H29" s="431"/>
    </row>
    <row r="30" spans="1:8" ht="15.75" thickBot="1" x14ac:dyDescent="0.3">
      <c r="A30" s="428"/>
      <c r="B30" s="150" t="s">
        <v>6</v>
      </c>
      <c r="C30" s="32" t="s">
        <v>7</v>
      </c>
      <c r="D30" s="33" t="s">
        <v>8</v>
      </c>
      <c r="E30" s="33" t="s">
        <v>9</v>
      </c>
      <c r="F30" s="33" t="s">
        <v>10</v>
      </c>
      <c r="G30" s="34" t="s">
        <v>11</v>
      </c>
      <c r="H30" s="431"/>
    </row>
    <row r="31" spans="1:8" x14ac:dyDescent="0.25">
      <c r="A31" s="428"/>
      <c r="B31" s="153"/>
      <c r="C31" s="37" t="str">
        <f>'5.03'!$C$28</f>
        <v>CUADRILLA DE CONSTRUCCIÓN TIPO 4 (1 OFICIAL + 4 AYUDANTES)</v>
      </c>
      <c r="D31" s="37" t="str">
        <f>'5.03'!$D$28</f>
        <v>HC</v>
      </c>
      <c r="E31" s="38">
        <f>'5.03'!$E$28</f>
        <v>0</v>
      </c>
      <c r="F31" s="153">
        <v>0.2</v>
      </c>
      <c r="G31" s="154">
        <f>F31*E31</f>
        <v>0</v>
      </c>
      <c r="H31" s="431"/>
    </row>
    <row r="32" spans="1:8" x14ac:dyDescent="0.25">
      <c r="A32" s="428"/>
      <c r="B32" s="37"/>
      <c r="C32" s="37" t="str">
        <f>'6.11'!$C$35</f>
        <v>CUADRILLA SOLDADURA</v>
      </c>
      <c r="D32" s="37" t="str">
        <f>'6.11'!$D$35</f>
        <v>HR</v>
      </c>
      <c r="E32" s="38">
        <f>'6.11'!$E$35</f>
        <v>0</v>
      </c>
      <c r="F32" s="37">
        <v>1</v>
      </c>
      <c r="G32" s="201">
        <f>F32*E32</f>
        <v>0</v>
      </c>
      <c r="H32" s="431"/>
    </row>
    <row r="33" spans="1:8" ht="15.75" thickBot="1" x14ac:dyDescent="0.3">
      <c r="A33" s="428"/>
      <c r="B33" s="157"/>
      <c r="C33" s="156"/>
      <c r="D33" s="157"/>
      <c r="E33" s="158"/>
      <c r="F33" s="159"/>
      <c r="G33" s="158">
        <f>F33*E33</f>
        <v>0</v>
      </c>
      <c r="H33" s="431"/>
    </row>
    <row r="34" spans="1:8" ht="15.75" thickBot="1" x14ac:dyDescent="0.3">
      <c r="A34" s="428"/>
      <c r="B34" s="407" t="s">
        <v>46</v>
      </c>
      <c r="C34" s="408"/>
      <c r="D34" s="408"/>
      <c r="E34" s="408"/>
      <c r="F34" s="408"/>
      <c r="G34" s="160">
        <f>SUM(G31:G33)</f>
        <v>0</v>
      </c>
      <c r="H34" s="431"/>
    </row>
    <row r="35" spans="1:8" ht="15.75" thickBot="1" x14ac:dyDescent="0.3">
      <c r="A35" s="428"/>
      <c r="B35" s="426"/>
      <c r="C35" s="426"/>
      <c r="D35" s="426"/>
      <c r="E35" s="426"/>
      <c r="F35" s="426"/>
      <c r="G35" s="426"/>
      <c r="H35" s="431"/>
    </row>
    <row r="36" spans="1:8" ht="15.75" thickBot="1" x14ac:dyDescent="0.3">
      <c r="A36" s="428"/>
      <c r="B36" s="412" t="s">
        <v>44</v>
      </c>
      <c r="C36" s="413"/>
      <c r="D36" s="413"/>
      <c r="E36" s="413"/>
      <c r="F36" s="413"/>
      <c r="G36" s="414"/>
      <c r="H36" s="431"/>
    </row>
    <row r="37" spans="1:8" ht="15.75" thickBot="1" x14ac:dyDescent="0.3">
      <c r="A37" s="428"/>
      <c r="B37" s="150" t="s">
        <v>6</v>
      </c>
      <c r="C37" s="32" t="s">
        <v>7</v>
      </c>
      <c r="D37" s="33" t="s">
        <v>8</v>
      </c>
      <c r="E37" s="33" t="s">
        <v>9</v>
      </c>
      <c r="F37" s="33" t="s">
        <v>10</v>
      </c>
      <c r="G37" s="34" t="s">
        <v>11</v>
      </c>
      <c r="H37" s="431"/>
    </row>
    <row r="38" spans="1:8" x14ac:dyDescent="0.25">
      <c r="A38" s="428"/>
      <c r="B38" s="153"/>
      <c r="C38" s="152"/>
      <c r="D38" s="153"/>
      <c r="E38" s="154"/>
      <c r="F38" s="205"/>
      <c r="G38" s="154"/>
      <c r="H38" s="431"/>
    </row>
    <row r="39" spans="1:8" ht="15.75" thickBot="1" x14ac:dyDescent="0.3">
      <c r="A39" s="428"/>
      <c r="B39" s="157"/>
      <c r="C39" s="156"/>
      <c r="D39" s="157"/>
      <c r="E39" s="158"/>
      <c r="F39" s="159"/>
      <c r="G39" s="158">
        <f>F39*E39</f>
        <v>0</v>
      </c>
      <c r="H39" s="431"/>
    </row>
    <row r="40" spans="1:8" ht="15.75" thickBot="1" x14ac:dyDescent="0.3">
      <c r="A40" s="428"/>
      <c r="B40" s="407" t="s">
        <v>45</v>
      </c>
      <c r="C40" s="408"/>
      <c r="D40" s="408"/>
      <c r="E40" s="408"/>
      <c r="F40" s="408"/>
      <c r="G40" s="160">
        <f>SUM(G38:G39)</f>
        <v>0</v>
      </c>
      <c r="H40" s="431"/>
    </row>
    <row r="41" spans="1:8" ht="15.75" thickBot="1" x14ac:dyDescent="0.3">
      <c r="A41" s="428"/>
      <c r="B41" s="415"/>
      <c r="C41" s="415"/>
      <c r="D41" s="415"/>
      <c r="E41" s="415"/>
      <c r="F41" s="415"/>
      <c r="G41" s="415"/>
      <c r="H41" s="431"/>
    </row>
    <row r="42" spans="1:8" x14ac:dyDescent="0.25">
      <c r="A42" s="428"/>
      <c r="B42" s="416" t="s">
        <v>123</v>
      </c>
      <c r="C42" s="417"/>
      <c r="D42" s="417"/>
      <c r="E42" s="417"/>
      <c r="F42" s="418"/>
      <c r="G42" s="165">
        <f>ROUND(G40+G34+G27+G20,0)</f>
        <v>0</v>
      </c>
      <c r="H42" s="431"/>
    </row>
    <row r="43" spans="1:8" x14ac:dyDescent="0.25">
      <c r="A43" s="428"/>
      <c r="B43" s="419" t="s">
        <v>124</v>
      </c>
      <c r="C43" s="420"/>
      <c r="D43" s="420"/>
      <c r="E43" s="420"/>
      <c r="F43" s="166">
        <v>1</v>
      </c>
      <c r="G43" s="167">
        <f>G42*F43</f>
        <v>0</v>
      </c>
      <c r="H43" s="431"/>
    </row>
    <row r="44" spans="1:8" x14ac:dyDescent="0.25">
      <c r="A44" s="428"/>
      <c r="B44" s="419" t="s">
        <v>36</v>
      </c>
      <c r="C44" s="420"/>
      <c r="D44" s="420"/>
      <c r="E44" s="420"/>
      <c r="F44" s="169">
        <v>0.15609999999999999</v>
      </c>
      <c r="G44" s="167">
        <f>F44*G43</f>
        <v>0</v>
      </c>
      <c r="H44" s="431"/>
    </row>
    <row r="45" spans="1:8" x14ac:dyDescent="0.25">
      <c r="A45" s="428"/>
      <c r="B45" s="419" t="s">
        <v>37</v>
      </c>
      <c r="C45" s="420"/>
      <c r="D45" s="420"/>
      <c r="E45" s="420"/>
      <c r="F45" s="169">
        <v>0</v>
      </c>
      <c r="G45" s="167">
        <f>F45*G43</f>
        <v>0</v>
      </c>
      <c r="H45" s="431"/>
    </row>
    <row r="46" spans="1:8" x14ac:dyDescent="0.25">
      <c r="A46" s="428"/>
      <c r="B46" s="419" t="s">
        <v>38</v>
      </c>
      <c r="C46" s="420"/>
      <c r="D46" s="420"/>
      <c r="E46" s="420"/>
      <c r="F46" s="169">
        <v>0.05</v>
      </c>
      <c r="G46" s="167">
        <f>F46*G43</f>
        <v>0</v>
      </c>
      <c r="H46" s="431"/>
    </row>
    <row r="47" spans="1:8" ht="15.75" thickBot="1" x14ac:dyDescent="0.3">
      <c r="A47" s="428"/>
      <c r="B47" s="421" t="s">
        <v>39</v>
      </c>
      <c r="C47" s="422"/>
      <c r="D47" s="422"/>
      <c r="E47" s="422"/>
      <c r="F47" s="170">
        <v>0.19</v>
      </c>
      <c r="G47" s="171">
        <f>F47*G46</f>
        <v>0</v>
      </c>
      <c r="H47" s="431"/>
    </row>
    <row r="48" spans="1:8" ht="15.75" thickBot="1" x14ac:dyDescent="0.3">
      <c r="A48" s="428"/>
      <c r="B48" s="415"/>
      <c r="C48" s="415"/>
      <c r="D48" s="415"/>
      <c r="E48" s="415"/>
      <c r="F48" s="415"/>
      <c r="G48" s="415"/>
      <c r="H48" s="431"/>
    </row>
    <row r="49" spans="1:8" ht="15.75" thickBot="1" x14ac:dyDescent="0.3">
      <c r="A49" s="428"/>
      <c r="B49" s="423" t="s">
        <v>40</v>
      </c>
      <c r="C49" s="424"/>
      <c r="D49" s="424"/>
      <c r="E49" s="424"/>
      <c r="F49" s="425"/>
      <c r="G49" s="172">
        <f>G47+G46+G45+G44+G43</f>
        <v>0</v>
      </c>
      <c r="H49" s="431"/>
    </row>
    <row r="50" spans="1:8" x14ac:dyDescent="0.25">
      <c r="A50" s="428"/>
      <c r="B50" s="409"/>
      <c r="C50" s="409"/>
      <c r="D50" s="409"/>
      <c r="E50" s="409"/>
      <c r="F50" s="409"/>
      <c r="G50" s="409"/>
      <c r="H50" s="431"/>
    </row>
    <row r="51" spans="1:8" x14ac:dyDescent="0.25">
      <c r="A51" s="428"/>
      <c r="B51" s="410"/>
      <c r="C51" s="410"/>
      <c r="D51" s="410"/>
      <c r="E51" s="410"/>
      <c r="F51" s="410"/>
      <c r="G51" s="410"/>
      <c r="H51" s="431"/>
    </row>
    <row r="52" spans="1:8" ht="15.75" thickBot="1" x14ac:dyDescent="0.3">
      <c r="A52" s="429"/>
      <c r="B52" s="411"/>
      <c r="C52" s="411"/>
      <c r="D52" s="411"/>
      <c r="E52" s="411"/>
      <c r="F52" s="411"/>
      <c r="G52" s="411"/>
      <c r="H52" s="432"/>
    </row>
    <row r="53" spans="1:8" x14ac:dyDescent="0.25">
      <c r="D53" s="126"/>
    </row>
    <row r="54" spans="1:8" x14ac:dyDescent="0.25">
      <c r="C54"/>
      <c r="D54" s="126"/>
    </row>
    <row r="55" spans="1:8" x14ac:dyDescent="0.25">
      <c r="D55" s="126"/>
    </row>
    <row r="56" spans="1:8" x14ac:dyDescent="0.25">
      <c r="D56" s="126"/>
    </row>
  </sheetData>
  <mergeCells count="34">
    <mergeCell ref="A1:A52"/>
    <mergeCell ref="B1:G1"/>
    <mergeCell ref="H1:H52"/>
    <mergeCell ref="C2:E2"/>
    <mergeCell ref="K3:M3"/>
    <mergeCell ref="B4:G4"/>
    <mergeCell ref="B5:G5"/>
    <mergeCell ref="E7:G7"/>
    <mergeCell ref="E8:G8"/>
    <mergeCell ref="C9:G9"/>
    <mergeCell ref="B35:G35"/>
    <mergeCell ref="C10:G10"/>
    <mergeCell ref="C11:G11"/>
    <mergeCell ref="B12:G12"/>
    <mergeCell ref="B13:G13"/>
    <mergeCell ref="B20:F20"/>
    <mergeCell ref="B21:G21"/>
    <mergeCell ref="B22:G22"/>
    <mergeCell ref="B27:F27"/>
    <mergeCell ref="B28:G28"/>
    <mergeCell ref="B29:G29"/>
    <mergeCell ref="B34:F34"/>
    <mergeCell ref="B50:G52"/>
    <mergeCell ref="B36:G36"/>
    <mergeCell ref="B40:F40"/>
    <mergeCell ref="B41:G41"/>
    <mergeCell ref="B42:F42"/>
    <mergeCell ref="B43:E43"/>
    <mergeCell ref="B44:E44"/>
    <mergeCell ref="B45:E45"/>
    <mergeCell ref="B46:E46"/>
    <mergeCell ref="B47:E47"/>
    <mergeCell ref="B48:G48"/>
    <mergeCell ref="B49:F49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BE17B-2EBE-46D0-9AC1-89997376AC35}">
  <sheetPr codeName="Hoja137">
    <tabColor rgb="FF5B9BD5"/>
    <pageSetUpPr fitToPage="1"/>
  </sheetPr>
  <dimension ref="A1:R949"/>
  <sheetViews>
    <sheetView zoomScale="70" zoomScaleNormal="70" workbookViewId="0">
      <selection activeCell="B3" sqref="B3:H3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'11.11'!E8</f>
        <v>11. PISOS EXTERNOS Y EQUIPAMIENTO BLOQUE 14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'11.11'!C9</f>
        <v>M-11.11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'11.11'!C10</f>
        <v>BARANDA METALICA, INCLUYE SUMINISTRO HASTA LA OBRA, INSTALACIÓN DE ESTRUCTURA METALICA, ANCLAJES Y OTROS H = 1.00 MT.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'11.11'!C11</f>
        <v>ML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ML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438</v>
      </c>
      <c r="C15" s="190"/>
      <c r="D15" s="190"/>
      <c r="E15" s="190"/>
      <c r="F15" s="190">
        <v>20</v>
      </c>
      <c r="G15" s="190">
        <v>1</v>
      </c>
      <c r="H15" s="191">
        <f>F15*G15</f>
        <v>20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ht="15" customHeight="1" x14ac:dyDescent="0.25">
      <c r="B19" s="454" t="s">
        <v>132</v>
      </c>
      <c r="C19" s="454"/>
      <c r="D19" s="454"/>
      <c r="E19" s="454"/>
      <c r="F19" s="454"/>
      <c r="G19" s="454"/>
      <c r="H19" s="192">
        <f>SUM(H15:H18)</f>
        <v>20</v>
      </c>
    </row>
    <row r="20" spans="2:8" ht="16.5" customHeight="1" thickBot="1" x14ac:dyDescent="0.3">
      <c r="B20" s="455" t="s">
        <v>40</v>
      </c>
      <c r="C20" s="456"/>
      <c r="D20" s="456"/>
      <c r="E20" s="456"/>
      <c r="F20" s="456"/>
      <c r="G20" s="457"/>
      <c r="H20" s="193">
        <f>H19</f>
        <v>20</v>
      </c>
    </row>
    <row r="21" spans="2:8" ht="12.75" customHeight="1" x14ac:dyDescent="0.25">
      <c r="B21" s="194"/>
      <c r="C21" s="194"/>
      <c r="D21" s="195"/>
      <c r="E21" s="195"/>
      <c r="F21" s="195"/>
      <c r="G21" s="195"/>
      <c r="H21" s="195"/>
    </row>
    <row r="22" spans="2:8" ht="12.75" customHeight="1" thickBot="1" x14ac:dyDescent="0.3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458" t="s">
        <v>134</v>
      </c>
      <c r="C23" s="459"/>
      <c r="D23" s="460"/>
      <c r="E23" s="460"/>
      <c r="F23" s="460"/>
      <c r="G23" s="460"/>
      <c r="H23" s="461"/>
    </row>
    <row r="24" spans="2:8" ht="409.5" customHeight="1" x14ac:dyDescent="0.25">
      <c r="B24" s="462"/>
      <c r="C24" s="463"/>
      <c r="D24" s="463"/>
      <c r="E24" s="463"/>
      <c r="F24" s="463"/>
      <c r="G24" s="463"/>
      <c r="H24" s="464"/>
    </row>
    <row r="25" spans="2:8" ht="68.25" customHeight="1" thickBot="1" x14ac:dyDescent="0.3">
      <c r="B25" s="465"/>
      <c r="C25" s="466"/>
      <c r="D25" s="466"/>
      <c r="E25" s="466"/>
      <c r="F25" s="466"/>
      <c r="G25" s="466"/>
      <c r="H25" s="467"/>
    </row>
    <row r="26" spans="2:8" ht="12.75" customHeight="1" x14ac:dyDescent="0.25"/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19:G19"/>
    <mergeCell ref="B20:G20"/>
    <mergeCell ref="B23:H23"/>
    <mergeCell ref="B24:H2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6" max="16383" man="1"/>
  </rowBreaks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351A-A909-41A7-ADC2-52F80E171439}">
  <sheetPr codeName="Hoja138">
    <tabColor rgb="FF92D050"/>
    <pageSetUpPr fitToPage="1"/>
  </sheetPr>
  <dimension ref="A1:M52"/>
  <sheetViews>
    <sheetView zoomScale="80" zoomScaleNormal="80" workbookViewId="0">
      <selection activeCell="C2" sqref="C2:E2"/>
    </sheetView>
  </sheetViews>
  <sheetFormatPr baseColWidth="10" defaultColWidth="11.42578125" defaultRowHeight="15" x14ac:dyDescent="0.25"/>
  <cols>
    <col min="1" max="1" width="1.85546875" customWidth="1"/>
    <col min="2" max="2" width="16.42578125" customWidth="1"/>
    <col min="3" max="3" width="54.85546875" style="126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26" bestFit="1" customWidth="1"/>
    <col min="11" max="11" width="53" style="126" bestFit="1" customWidth="1"/>
    <col min="163" max="163" width="7.42578125" bestFit="1" customWidth="1"/>
  </cols>
  <sheetData>
    <row r="1" spans="1:13" ht="15.75" customHeight="1" thickBot="1" x14ac:dyDescent="0.3">
      <c r="A1" s="427"/>
      <c r="B1" s="415"/>
      <c r="C1" s="415"/>
      <c r="D1" s="415"/>
      <c r="E1" s="415"/>
      <c r="F1" s="415"/>
      <c r="G1" s="415"/>
      <c r="H1" s="430"/>
      <c r="I1" s="125"/>
      <c r="J1"/>
    </row>
    <row r="2" spans="1:13" ht="71.25" customHeight="1" thickBot="1" x14ac:dyDescent="0.3">
      <c r="A2" s="428"/>
      <c r="B2" s="128"/>
      <c r="C2" s="509" t="s">
        <v>516</v>
      </c>
      <c r="D2" s="510"/>
      <c r="E2" s="510"/>
      <c r="F2" s="129"/>
      <c r="G2" s="130"/>
      <c r="H2" s="431"/>
      <c r="J2"/>
    </row>
    <row r="3" spans="1:13" ht="15.75" customHeight="1" thickBot="1" x14ac:dyDescent="0.3">
      <c r="A3" s="428"/>
      <c r="B3" s="129"/>
      <c r="C3" s="129"/>
      <c r="D3" s="129"/>
      <c r="E3" s="129"/>
      <c r="F3" s="129"/>
      <c r="G3" s="132"/>
      <c r="H3" s="431"/>
      <c r="J3" s="133"/>
      <c r="K3" s="435"/>
      <c r="L3" s="436"/>
      <c r="M3" s="436"/>
    </row>
    <row r="4" spans="1:13" ht="15.75" customHeight="1" thickBot="1" x14ac:dyDescent="0.3">
      <c r="A4" s="428"/>
      <c r="B4" s="437" t="s">
        <v>108</v>
      </c>
      <c r="C4" s="438"/>
      <c r="D4" s="438"/>
      <c r="E4" s="438"/>
      <c r="F4" s="438"/>
      <c r="G4" s="439"/>
      <c r="H4" s="431"/>
      <c r="J4"/>
    </row>
    <row r="5" spans="1:13" ht="15.75" thickBot="1" x14ac:dyDescent="0.3">
      <c r="A5" s="428"/>
      <c r="B5" s="415"/>
      <c r="C5" s="415"/>
      <c r="D5" s="415"/>
      <c r="E5" s="415"/>
      <c r="F5" s="415"/>
      <c r="G5" s="415"/>
      <c r="H5" s="431"/>
    </row>
    <row r="6" spans="1:13" ht="45" x14ac:dyDescent="0.25">
      <c r="A6" s="428"/>
      <c r="B6" s="206" t="s">
        <v>109</v>
      </c>
      <c r="C6" s="136" t="s">
        <v>449</v>
      </c>
      <c r="D6" s="137" t="s">
        <v>110</v>
      </c>
      <c r="E6" s="138">
        <v>46296</v>
      </c>
      <c r="F6" s="137" t="s">
        <v>111</v>
      </c>
      <c r="G6" s="139" t="s">
        <v>444</v>
      </c>
      <c r="H6" s="431"/>
    </row>
    <row r="7" spans="1:13" s="143" customFormat="1" ht="78.75" customHeight="1" x14ac:dyDescent="0.25">
      <c r="A7" s="428"/>
      <c r="B7" s="207" t="s">
        <v>112</v>
      </c>
      <c r="C7" s="141" t="s">
        <v>451</v>
      </c>
      <c r="D7" s="142" t="s">
        <v>113</v>
      </c>
      <c r="E7" s="440" t="s">
        <v>452</v>
      </c>
      <c r="F7" s="441"/>
      <c r="G7" s="442"/>
      <c r="H7" s="431"/>
      <c r="J7" s="144"/>
      <c r="K7" s="144"/>
    </row>
    <row r="8" spans="1:13" ht="15" customHeight="1" x14ac:dyDescent="0.25">
      <c r="A8" s="428"/>
      <c r="B8" s="208" t="s">
        <v>114</v>
      </c>
      <c r="C8" s="202" t="s">
        <v>453</v>
      </c>
      <c r="D8" s="147" t="s">
        <v>115</v>
      </c>
      <c r="E8" s="443" t="s">
        <v>33</v>
      </c>
      <c r="F8" s="444"/>
      <c r="G8" s="445"/>
      <c r="H8" s="431"/>
      <c r="J8" s="148"/>
      <c r="K8" s="148"/>
    </row>
    <row r="9" spans="1:13" ht="15" customHeight="1" x14ac:dyDescent="0.25">
      <c r="A9" s="428"/>
      <c r="B9" s="208" t="s">
        <v>6</v>
      </c>
      <c r="C9" s="508" t="s">
        <v>439</v>
      </c>
      <c r="D9" s="446"/>
      <c r="E9" s="446"/>
      <c r="F9" s="446"/>
      <c r="G9" s="447"/>
      <c r="H9" s="431"/>
    </row>
    <row r="10" spans="1:13" s="143" customFormat="1" ht="15" customHeight="1" x14ac:dyDescent="0.25">
      <c r="A10" s="428"/>
      <c r="B10" s="207" t="s">
        <v>117</v>
      </c>
      <c r="C10" s="448" t="s">
        <v>440</v>
      </c>
      <c r="D10" s="449"/>
      <c r="E10" s="449"/>
      <c r="F10" s="449"/>
      <c r="G10" s="450"/>
      <c r="H10" s="431"/>
      <c r="J10" s="200"/>
      <c r="K10" s="200"/>
    </row>
    <row r="11" spans="1:13" ht="15" customHeight="1" thickBot="1" x14ac:dyDescent="0.3">
      <c r="A11" s="428"/>
      <c r="B11" s="209" t="s">
        <v>119</v>
      </c>
      <c r="C11" s="451" t="s">
        <v>154</v>
      </c>
      <c r="D11" s="452"/>
      <c r="E11" s="452"/>
      <c r="F11" s="452"/>
      <c r="G11" s="453"/>
      <c r="H11" s="431"/>
    </row>
    <row r="12" spans="1:13" ht="15.75" thickBot="1" x14ac:dyDescent="0.3">
      <c r="A12" s="428"/>
      <c r="B12" s="415"/>
      <c r="C12" s="415"/>
      <c r="D12" s="415"/>
      <c r="E12" s="415"/>
      <c r="F12" s="415"/>
      <c r="G12" s="415"/>
      <c r="H12" s="431"/>
    </row>
    <row r="13" spans="1:13" ht="16.5" customHeight="1" thickBot="1" x14ac:dyDescent="0.3">
      <c r="A13" s="428"/>
      <c r="B13" s="412" t="s">
        <v>41</v>
      </c>
      <c r="C13" s="413"/>
      <c r="D13" s="413"/>
      <c r="E13" s="413"/>
      <c r="F13" s="413"/>
      <c r="G13" s="414"/>
      <c r="H13" s="431"/>
      <c r="J13"/>
    </row>
    <row r="14" spans="1:13" s="126" customFormat="1" ht="15.75" thickBot="1" x14ac:dyDescent="0.3">
      <c r="A14" s="428"/>
      <c r="B14" s="150" t="s">
        <v>6</v>
      </c>
      <c r="C14" s="32" t="s">
        <v>7</v>
      </c>
      <c r="D14" s="33" t="s">
        <v>8</v>
      </c>
      <c r="E14" s="33" t="s">
        <v>9</v>
      </c>
      <c r="F14" s="33" t="s">
        <v>10</v>
      </c>
      <c r="G14" s="34" t="s">
        <v>11</v>
      </c>
      <c r="H14" s="431"/>
    </row>
    <row r="15" spans="1:13" s="126" customFormat="1" x14ac:dyDescent="0.25">
      <c r="A15" s="428"/>
      <c r="B15" s="151"/>
      <c r="C15" s="37" t="s">
        <v>441</v>
      </c>
      <c r="D15" s="37" t="s">
        <v>154</v>
      </c>
      <c r="E15" s="38"/>
      <c r="F15" s="161">
        <v>1.1000000000000001</v>
      </c>
      <c r="G15" s="201">
        <f t="shared" ref="G15" si="0">F15*E15</f>
        <v>0</v>
      </c>
      <c r="H15" s="431"/>
    </row>
    <row r="16" spans="1:13" x14ac:dyDescent="0.25">
      <c r="A16" s="428"/>
      <c r="B16" s="151"/>
      <c r="C16" s="37" t="s">
        <v>442</v>
      </c>
      <c r="D16" s="37" t="s">
        <v>186</v>
      </c>
      <c r="E16" s="38"/>
      <c r="F16" s="203">
        <v>3.5000000000000003E-2</v>
      </c>
      <c r="G16" s="201">
        <f>F16*E16</f>
        <v>0</v>
      </c>
      <c r="H16" s="431"/>
    </row>
    <row r="17" spans="1:8" ht="15.75" thickBot="1" x14ac:dyDescent="0.3">
      <c r="A17" s="428"/>
      <c r="B17" s="151"/>
      <c r="C17" s="152"/>
      <c r="D17" s="153"/>
      <c r="E17" s="154"/>
      <c r="F17" s="159"/>
      <c r="G17" s="158">
        <f t="shared" ref="G17" si="1">F17*E17</f>
        <v>0</v>
      </c>
      <c r="H17" s="431"/>
    </row>
    <row r="18" spans="1:8" ht="15.75" thickBot="1" x14ac:dyDescent="0.3">
      <c r="A18" s="428"/>
      <c r="B18" s="407" t="s">
        <v>50</v>
      </c>
      <c r="C18" s="408"/>
      <c r="D18" s="408"/>
      <c r="E18" s="408"/>
      <c r="F18" s="408"/>
      <c r="G18" s="160">
        <f>SUM(G15:G17)</f>
        <v>0</v>
      </c>
      <c r="H18" s="431"/>
    </row>
    <row r="19" spans="1:8" ht="15.75" thickBot="1" x14ac:dyDescent="0.3">
      <c r="A19" s="428"/>
      <c r="B19" s="415"/>
      <c r="C19" s="415"/>
      <c r="D19" s="415"/>
      <c r="E19" s="415"/>
      <c r="F19" s="415"/>
      <c r="G19" s="415"/>
      <c r="H19" s="431"/>
    </row>
    <row r="20" spans="1:8" ht="15.75" thickBot="1" x14ac:dyDescent="0.3">
      <c r="A20" s="428"/>
      <c r="B20" s="412" t="s">
        <v>42</v>
      </c>
      <c r="C20" s="413"/>
      <c r="D20" s="413"/>
      <c r="E20" s="413"/>
      <c r="F20" s="413"/>
      <c r="G20" s="414"/>
      <c r="H20" s="431"/>
    </row>
    <row r="21" spans="1:8" ht="15.75" thickBot="1" x14ac:dyDescent="0.3">
      <c r="A21" s="428"/>
      <c r="B21" s="150" t="s">
        <v>6</v>
      </c>
      <c r="C21" s="32" t="s">
        <v>7</v>
      </c>
      <c r="D21" s="33" t="s">
        <v>8</v>
      </c>
      <c r="E21" s="33" t="s">
        <v>9</v>
      </c>
      <c r="F21" s="33" t="s">
        <v>10</v>
      </c>
      <c r="G21" s="34" t="s">
        <v>11</v>
      </c>
      <c r="H21" s="431"/>
    </row>
    <row r="22" spans="1:8" x14ac:dyDescent="0.25">
      <c r="A22" s="428"/>
      <c r="B22" s="196" t="s">
        <v>148</v>
      </c>
      <c r="C22" s="37" t="s">
        <v>454</v>
      </c>
      <c r="D22" s="37" t="s">
        <v>49</v>
      </c>
      <c r="E22" s="38">
        <f>$G$30</f>
        <v>0</v>
      </c>
      <c r="F22" s="221">
        <v>0.03</v>
      </c>
      <c r="G22" s="154">
        <f t="shared" ref="G22:G23" si="2">F22*E22</f>
        <v>0</v>
      </c>
      <c r="H22" s="431"/>
    </row>
    <row r="23" spans="1:8" ht="15.75" thickBot="1" x14ac:dyDescent="0.3">
      <c r="A23" s="428"/>
      <c r="B23" s="157"/>
      <c r="C23" s="156"/>
      <c r="D23" s="157"/>
      <c r="E23" s="158"/>
      <c r="F23" s="162"/>
      <c r="G23" s="158">
        <f t="shared" si="2"/>
        <v>0</v>
      </c>
      <c r="H23" s="431"/>
    </row>
    <row r="24" spans="1:8" ht="15.75" thickBot="1" x14ac:dyDescent="0.3">
      <c r="A24" s="428"/>
      <c r="B24" s="407" t="s">
        <v>47</v>
      </c>
      <c r="C24" s="408"/>
      <c r="D24" s="408"/>
      <c r="E24" s="408"/>
      <c r="F24" s="408"/>
      <c r="G24" s="160">
        <f>SUM(G22:G23)</f>
        <v>0</v>
      </c>
      <c r="H24" s="431"/>
    </row>
    <row r="25" spans="1:8" ht="15.75" thickBot="1" x14ac:dyDescent="0.3">
      <c r="A25" s="428"/>
      <c r="B25" s="426"/>
      <c r="C25" s="426"/>
      <c r="D25" s="426"/>
      <c r="E25" s="426"/>
      <c r="F25" s="426"/>
      <c r="G25" s="426"/>
      <c r="H25" s="431"/>
    </row>
    <row r="26" spans="1:8" ht="15.75" thickBot="1" x14ac:dyDescent="0.3">
      <c r="A26" s="428"/>
      <c r="B26" s="412" t="s">
        <v>122</v>
      </c>
      <c r="C26" s="413"/>
      <c r="D26" s="413"/>
      <c r="E26" s="413"/>
      <c r="F26" s="413"/>
      <c r="G26" s="414"/>
      <c r="H26" s="431"/>
    </row>
    <row r="27" spans="1:8" ht="15.75" thickBot="1" x14ac:dyDescent="0.3">
      <c r="A27" s="428"/>
      <c r="B27" s="150" t="s">
        <v>6</v>
      </c>
      <c r="C27" s="32" t="s">
        <v>7</v>
      </c>
      <c r="D27" s="33" t="s">
        <v>8</v>
      </c>
      <c r="E27" s="33" t="s">
        <v>9</v>
      </c>
      <c r="F27" s="33" t="s">
        <v>10</v>
      </c>
      <c r="G27" s="34" t="s">
        <v>11</v>
      </c>
      <c r="H27" s="431"/>
    </row>
    <row r="28" spans="1:8" x14ac:dyDescent="0.25">
      <c r="A28" s="428"/>
      <c r="B28" s="153"/>
      <c r="C28" s="37" t="s">
        <v>170</v>
      </c>
      <c r="D28" s="37" t="s">
        <v>171</v>
      </c>
      <c r="E28" s="38"/>
      <c r="F28" s="153">
        <v>0.1</v>
      </c>
      <c r="G28" s="154">
        <f>F28*E28</f>
        <v>0</v>
      </c>
      <c r="H28" s="431"/>
    </row>
    <row r="29" spans="1:8" ht="15.75" thickBot="1" x14ac:dyDescent="0.3">
      <c r="A29" s="428"/>
      <c r="B29" s="157"/>
      <c r="C29" s="156"/>
      <c r="D29" s="157"/>
      <c r="E29" s="158"/>
      <c r="F29" s="159"/>
      <c r="G29" s="158">
        <f>F29*E29</f>
        <v>0</v>
      </c>
      <c r="H29" s="431"/>
    </row>
    <row r="30" spans="1:8" ht="15.75" thickBot="1" x14ac:dyDescent="0.3">
      <c r="A30" s="428"/>
      <c r="B30" s="407" t="s">
        <v>46</v>
      </c>
      <c r="C30" s="408"/>
      <c r="D30" s="408"/>
      <c r="E30" s="408"/>
      <c r="F30" s="408"/>
      <c r="G30" s="160">
        <f>SUM(G28:G29)</f>
        <v>0</v>
      </c>
      <c r="H30" s="431"/>
    </row>
    <row r="31" spans="1:8" ht="15.75" thickBot="1" x14ac:dyDescent="0.3">
      <c r="A31" s="428"/>
      <c r="B31" s="426"/>
      <c r="C31" s="426"/>
      <c r="D31" s="426"/>
      <c r="E31" s="426"/>
      <c r="F31" s="426"/>
      <c r="G31" s="426"/>
      <c r="H31" s="431"/>
    </row>
    <row r="32" spans="1:8" ht="15.75" thickBot="1" x14ac:dyDescent="0.3">
      <c r="A32" s="428"/>
      <c r="B32" s="412" t="s">
        <v>44</v>
      </c>
      <c r="C32" s="413"/>
      <c r="D32" s="413"/>
      <c r="E32" s="413"/>
      <c r="F32" s="413"/>
      <c r="G32" s="414"/>
      <c r="H32" s="431"/>
    </row>
    <row r="33" spans="1:8" ht="15.75" thickBot="1" x14ac:dyDescent="0.3">
      <c r="A33" s="428"/>
      <c r="B33" s="150" t="s">
        <v>6</v>
      </c>
      <c r="C33" s="32" t="s">
        <v>7</v>
      </c>
      <c r="D33" s="33" t="s">
        <v>8</v>
      </c>
      <c r="E33" s="33" t="s">
        <v>9</v>
      </c>
      <c r="F33" s="33" t="s">
        <v>10</v>
      </c>
      <c r="G33" s="34" t="s">
        <v>11</v>
      </c>
      <c r="H33" s="431"/>
    </row>
    <row r="34" spans="1:8" x14ac:dyDescent="0.25">
      <c r="A34" s="428"/>
      <c r="B34" s="153"/>
      <c r="C34" s="152"/>
      <c r="D34" s="153"/>
      <c r="E34" s="154"/>
      <c r="F34" s="205"/>
      <c r="G34" s="154"/>
      <c r="H34" s="431"/>
    </row>
    <row r="35" spans="1:8" ht="15.75" thickBot="1" x14ac:dyDescent="0.3">
      <c r="A35" s="428"/>
      <c r="B35" s="157"/>
      <c r="C35" s="156"/>
      <c r="D35" s="157"/>
      <c r="E35" s="158"/>
      <c r="F35" s="159"/>
      <c r="G35" s="158">
        <f>F35*E35</f>
        <v>0</v>
      </c>
      <c r="H35" s="431"/>
    </row>
    <row r="36" spans="1:8" ht="15.75" thickBot="1" x14ac:dyDescent="0.3">
      <c r="A36" s="428"/>
      <c r="B36" s="407" t="s">
        <v>45</v>
      </c>
      <c r="C36" s="408"/>
      <c r="D36" s="408"/>
      <c r="E36" s="408"/>
      <c r="F36" s="408"/>
      <c r="G36" s="160">
        <f>SUM(G34:G35)</f>
        <v>0</v>
      </c>
      <c r="H36" s="431"/>
    </row>
    <row r="37" spans="1:8" ht="15.75" thickBot="1" x14ac:dyDescent="0.3">
      <c r="A37" s="428"/>
      <c r="B37" s="415"/>
      <c r="C37" s="415"/>
      <c r="D37" s="415"/>
      <c r="E37" s="415"/>
      <c r="F37" s="415"/>
      <c r="G37" s="415"/>
      <c r="H37" s="431"/>
    </row>
    <row r="38" spans="1:8" x14ac:dyDescent="0.25">
      <c r="A38" s="428"/>
      <c r="B38" s="416" t="s">
        <v>123</v>
      </c>
      <c r="C38" s="417"/>
      <c r="D38" s="417"/>
      <c r="E38" s="417"/>
      <c r="F38" s="418"/>
      <c r="G38" s="165">
        <f>ROUND(G36+G30+G24+G18,0)</f>
        <v>0</v>
      </c>
      <c r="H38" s="431"/>
    </row>
    <row r="39" spans="1:8" x14ac:dyDescent="0.25">
      <c r="A39" s="428"/>
      <c r="B39" s="419" t="s">
        <v>124</v>
      </c>
      <c r="C39" s="420"/>
      <c r="D39" s="420"/>
      <c r="E39" s="420"/>
      <c r="F39" s="166">
        <v>1</v>
      </c>
      <c r="G39" s="167">
        <f>G38*F39</f>
        <v>0</v>
      </c>
      <c r="H39" s="431"/>
    </row>
    <row r="40" spans="1:8" x14ac:dyDescent="0.25">
      <c r="A40" s="428"/>
      <c r="B40" s="419" t="s">
        <v>36</v>
      </c>
      <c r="C40" s="420"/>
      <c r="D40" s="420"/>
      <c r="E40" s="420"/>
      <c r="F40" s="169">
        <v>0.15609999999999999</v>
      </c>
      <c r="G40" s="167">
        <f>F40*G39</f>
        <v>0</v>
      </c>
      <c r="H40" s="431"/>
    </row>
    <row r="41" spans="1:8" x14ac:dyDescent="0.25">
      <c r="A41" s="428"/>
      <c r="B41" s="419" t="s">
        <v>37</v>
      </c>
      <c r="C41" s="420"/>
      <c r="D41" s="420"/>
      <c r="E41" s="420"/>
      <c r="F41" s="169">
        <v>0</v>
      </c>
      <c r="G41" s="167">
        <f>F41*G39</f>
        <v>0</v>
      </c>
      <c r="H41" s="431"/>
    </row>
    <row r="42" spans="1:8" x14ac:dyDescent="0.25">
      <c r="A42" s="428"/>
      <c r="B42" s="419" t="s">
        <v>38</v>
      </c>
      <c r="C42" s="420"/>
      <c r="D42" s="420"/>
      <c r="E42" s="420"/>
      <c r="F42" s="169">
        <v>0.05</v>
      </c>
      <c r="G42" s="167">
        <f>F42*G39</f>
        <v>0</v>
      </c>
      <c r="H42" s="431"/>
    </row>
    <row r="43" spans="1:8" ht="15.75" thickBot="1" x14ac:dyDescent="0.3">
      <c r="A43" s="428"/>
      <c r="B43" s="421" t="s">
        <v>39</v>
      </c>
      <c r="C43" s="422"/>
      <c r="D43" s="422"/>
      <c r="E43" s="422"/>
      <c r="F43" s="170">
        <v>0.19</v>
      </c>
      <c r="G43" s="171">
        <f>F43*G42</f>
        <v>0</v>
      </c>
      <c r="H43" s="431"/>
    </row>
    <row r="44" spans="1:8" ht="15.75" thickBot="1" x14ac:dyDescent="0.3">
      <c r="A44" s="428"/>
      <c r="B44" s="415"/>
      <c r="C44" s="415"/>
      <c r="D44" s="415"/>
      <c r="E44" s="415"/>
      <c r="F44" s="415"/>
      <c r="G44" s="415"/>
      <c r="H44" s="431"/>
    </row>
    <row r="45" spans="1:8" ht="15.75" thickBot="1" x14ac:dyDescent="0.3">
      <c r="A45" s="428"/>
      <c r="B45" s="423" t="s">
        <v>40</v>
      </c>
      <c r="C45" s="424"/>
      <c r="D45" s="424"/>
      <c r="E45" s="424"/>
      <c r="F45" s="425"/>
      <c r="G45" s="172">
        <f>G43+G42+G41+G40+G39</f>
        <v>0</v>
      </c>
      <c r="H45" s="431"/>
    </row>
    <row r="46" spans="1:8" x14ac:dyDescent="0.25">
      <c r="A46" s="428"/>
      <c r="B46" s="409"/>
      <c r="C46" s="409"/>
      <c r="D46" s="409"/>
      <c r="E46" s="409"/>
      <c r="F46" s="409"/>
      <c r="G46" s="409"/>
      <c r="H46" s="431"/>
    </row>
    <row r="47" spans="1:8" x14ac:dyDescent="0.25">
      <c r="A47" s="428"/>
      <c r="B47" s="410"/>
      <c r="C47" s="410"/>
      <c r="D47" s="410"/>
      <c r="E47" s="410"/>
      <c r="F47" s="410"/>
      <c r="G47" s="410"/>
      <c r="H47" s="431"/>
    </row>
    <row r="48" spans="1:8" ht="15.75" thickBot="1" x14ac:dyDescent="0.3">
      <c r="A48" s="429"/>
      <c r="B48" s="411"/>
      <c r="C48" s="411"/>
      <c r="D48" s="411"/>
      <c r="E48" s="411"/>
      <c r="F48" s="411"/>
      <c r="G48" s="411"/>
      <c r="H48" s="432"/>
    </row>
    <row r="49" spans="3:4" x14ac:dyDescent="0.25">
      <c r="D49" s="126"/>
    </row>
    <row r="50" spans="3:4" x14ac:dyDescent="0.25">
      <c r="C50"/>
      <c r="D50" s="126"/>
    </row>
    <row r="51" spans="3:4" x14ac:dyDescent="0.25">
      <c r="D51" s="126"/>
    </row>
    <row r="52" spans="3:4" x14ac:dyDescent="0.25">
      <c r="D52" s="126"/>
    </row>
  </sheetData>
  <mergeCells count="34">
    <mergeCell ref="A1:A48"/>
    <mergeCell ref="B1:G1"/>
    <mergeCell ref="H1:H48"/>
    <mergeCell ref="C2:E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4FBC-B561-4F3E-B904-0154FC0460A0}">
  <sheetPr codeName="Hoja139">
    <tabColor rgb="FF5B9BD5"/>
    <pageSetUpPr fitToPage="1"/>
  </sheetPr>
  <dimension ref="A1:R950"/>
  <sheetViews>
    <sheetView zoomScale="70" zoomScaleNormal="70" workbookViewId="0">
      <selection activeCell="B3" sqref="B3:H3"/>
    </sheetView>
  </sheetViews>
  <sheetFormatPr baseColWidth="10" defaultColWidth="12.5703125" defaultRowHeight="15" customHeight="1" x14ac:dyDescent="0.25"/>
  <cols>
    <col min="1" max="1" width="3" style="28" customWidth="1"/>
    <col min="2" max="2" width="25.5703125" style="28" customWidth="1"/>
    <col min="3" max="3" width="26.85546875" style="28" customWidth="1"/>
    <col min="4" max="4" width="21.85546875" style="28" customWidth="1"/>
    <col min="5" max="6" width="20.28515625" style="28" customWidth="1"/>
    <col min="7" max="7" width="21.7109375" style="28" customWidth="1"/>
    <col min="8" max="8" width="26.28515625" style="28" customWidth="1"/>
    <col min="9" max="9" width="3.140625" style="28" customWidth="1"/>
    <col min="10" max="18" width="10.5703125" style="28" customWidth="1"/>
    <col min="19" max="16384" width="12.5703125" style="28"/>
  </cols>
  <sheetData>
    <row r="1" spans="1:18" ht="11.25" customHeight="1" thickBot="1" x14ac:dyDescent="0.3"/>
    <row r="2" spans="1:18" ht="68.25" customHeight="1" thickBot="1" x14ac:dyDescent="0.3">
      <c r="A2" s="2"/>
      <c r="B2" s="3"/>
      <c r="C2" s="4"/>
      <c r="D2" s="526" t="s">
        <v>516</v>
      </c>
      <c r="E2" s="527"/>
      <c r="F2" s="527"/>
      <c r="G2" s="4"/>
      <c r="H2" s="29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332"/>
      <c r="C3" s="332"/>
      <c r="D3" s="333"/>
      <c r="E3" s="333"/>
      <c r="F3" s="333"/>
      <c r="G3" s="333"/>
      <c r="H3" s="333"/>
    </row>
    <row r="4" spans="1:18" ht="15" customHeight="1" thickBot="1" x14ac:dyDescent="0.3">
      <c r="B4" s="478" t="s">
        <v>125</v>
      </c>
      <c r="C4" s="479"/>
      <c r="D4" s="479"/>
      <c r="E4" s="479"/>
      <c r="F4" s="479"/>
      <c r="G4" s="479"/>
      <c r="H4" s="480"/>
    </row>
    <row r="5" spans="1:18" ht="14.25" customHeight="1" thickBot="1" x14ac:dyDescent="0.3">
      <c r="B5" s="481"/>
      <c r="C5" s="481"/>
      <c r="D5" s="481"/>
      <c r="E5" s="481"/>
      <c r="F5" s="481"/>
      <c r="G5" s="481"/>
      <c r="H5" s="481"/>
    </row>
    <row r="6" spans="1:18" s="1" customFormat="1" ht="33.75" customHeight="1" x14ac:dyDescent="0.25">
      <c r="B6" s="178" t="s">
        <v>109</v>
      </c>
      <c r="C6" s="482" t="s">
        <v>449</v>
      </c>
      <c r="D6" s="483"/>
      <c r="E6" s="179" t="s">
        <v>110</v>
      </c>
      <c r="F6" s="180" t="s">
        <v>450</v>
      </c>
      <c r="G6" s="181" t="s">
        <v>111</v>
      </c>
      <c r="H6" s="182" t="s">
        <v>444</v>
      </c>
    </row>
    <row r="7" spans="1:18" s="1" customFormat="1" ht="78.75" customHeight="1" x14ac:dyDescent="0.25">
      <c r="B7" s="140" t="s">
        <v>112</v>
      </c>
      <c r="C7" s="476" t="s">
        <v>451</v>
      </c>
      <c r="D7" s="477"/>
      <c r="E7" s="142" t="s">
        <v>115</v>
      </c>
      <c r="F7" s="441" t="str">
        <f>'12.01'!E8</f>
        <v>12. ADECUACIÓN DE ZONAS VERDES</v>
      </c>
      <c r="G7" s="441"/>
      <c r="H7" s="442"/>
    </row>
    <row r="8" spans="1:18" ht="15" customHeight="1" x14ac:dyDescent="0.25">
      <c r="A8" s="2"/>
      <c r="B8" s="145" t="s">
        <v>114</v>
      </c>
      <c r="C8" s="443" t="s">
        <v>453</v>
      </c>
      <c r="D8" s="444"/>
      <c r="E8" s="444"/>
      <c r="F8" s="444"/>
      <c r="G8" s="444"/>
      <c r="H8" s="4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45" t="s">
        <v>6</v>
      </c>
      <c r="C9" s="468" t="str">
        <f>"M-" &amp; '12.01'!C9</f>
        <v>M-12.01</v>
      </c>
      <c r="D9" s="469"/>
      <c r="E9" s="469"/>
      <c r="F9" s="469"/>
      <c r="G9" s="469"/>
      <c r="H9" s="470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42.75" customHeight="1" x14ac:dyDescent="0.25">
      <c r="B10" s="140" t="s">
        <v>117</v>
      </c>
      <c r="C10" s="488" t="str">
        <f>'12.01'!C10</f>
        <v>EMPRADIZACION CON CESPED TRENZA</v>
      </c>
      <c r="D10" s="489"/>
      <c r="E10" s="489"/>
      <c r="F10" s="489"/>
      <c r="G10" s="489"/>
      <c r="H10" s="490"/>
    </row>
    <row r="11" spans="1:18" ht="15" customHeight="1" thickBot="1" x14ac:dyDescent="0.3">
      <c r="B11" s="149" t="s">
        <v>119</v>
      </c>
      <c r="C11" s="471" t="str">
        <f>'12.01'!C11</f>
        <v>M2</v>
      </c>
      <c r="D11" s="472"/>
      <c r="E11" s="472"/>
      <c r="F11" s="472"/>
      <c r="G11" s="472"/>
      <c r="H11" s="473"/>
    </row>
    <row r="12" spans="1:18" ht="15" customHeight="1" thickBot="1" x14ac:dyDescent="0.3">
      <c r="B12" s="315"/>
      <c r="C12" s="315"/>
      <c r="D12" s="315"/>
      <c r="E12" s="315"/>
      <c r="F12" s="315"/>
      <c r="G12" s="315"/>
      <c r="H12" s="315"/>
    </row>
    <row r="13" spans="1:18" ht="15" customHeight="1" x14ac:dyDescent="0.25">
      <c r="B13" s="474" t="s">
        <v>126</v>
      </c>
      <c r="C13" s="183" t="s">
        <v>127</v>
      </c>
      <c r="D13" s="184"/>
      <c r="E13" s="184"/>
      <c r="F13" s="184"/>
      <c r="G13" s="184"/>
      <c r="H13" s="185"/>
    </row>
    <row r="14" spans="1:18" ht="27" customHeight="1" x14ac:dyDescent="0.25">
      <c r="B14" s="475"/>
      <c r="C14" s="186" t="s">
        <v>128</v>
      </c>
      <c r="D14" s="186" t="s">
        <v>129</v>
      </c>
      <c r="E14" s="186" t="s">
        <v>130</v>
      </c>
      <c r="F14" s="186" t="str">
        <f>C11</f>
        <v>M2</v>
      </c>
      <c r="G14" s="186" t="s">
        <v>131</v>
      </c>
      <c r="H14" s="187" t="s">
        <v>132</v>
      </c>
    </row>
    <row r="15" spans="1:18" s="188" customFormat="1" ht="27.95" customHeight="1" x14ac:dyDescent="0.25">
      <c r="B15" s="189" t="s">
        <v>443</v>
      </c>
      <c r="C15" s="190"/>
      <c r="D15" s="190"/>
      <c r="E15" s="190"/>
      <c r="F15" s="190">
        <v>200</v>
      </c>
      <c r="G15" s="190">
        <v>1</v>
      </c>
      <c r="H15" s="191">
        <f>F15*G15</f>
        <v>200</v>
      </c>
    </row>
    <row r="16" spans="1:18" s="188" customFormat="1" ht="27.95" customHeight="1" x14ac:dyDescent="0.25">
      <c r="B16" s="189"/>
      <c r="C16" s="190"/>
      <c r="D16" s="190"/>
      <c r="E16" s="190"/>
      <c r="F16" s="190"/>
      <c r="G16" s="190"/>
      <c r="H16" s="191"/>
    </row>
    <row r="17" spans="2:8" s="188" customFormat="1" ht="27.95" customHeight="1" x14ac:dyDescent="0.25">
      <c r="B17" s="189"/>
      <c r="C17" s="190"/>
      <c r="D17" s="190"/>
      <c r="E17" s="190"/>
      <c r="F17" s="190"/>
      <c r="G17" s="190"/>
      <c r="H17" s="191"/>
    </row>
    <row r="18" spans="2:8" s="188" customFormat="1" ht="27.95" customHeight="1" x14ac:dyDescent="0.25">
      <c r="B18" s="189"/>
      <c r="C18" s="190"/>
      <c r="D18" s="190"/>
      <c r="E18" s="190"/>
      <c r="F18" s="190"/>
      <c r="G18" s="190"/>
      <c r="H18" s="191"/>
    </row>
    <row r="19" spans="2:8" s="188" customFormat="1" ht="27.95" customHeight="1" x14ac:dyDescent="0.25">
      <c r="B19" s="189"/>
      <c r="C19" s="190"/>
      <c r="D19" s="190"/>
      <c r="E19" s="190"/>
      <c r="F19" s="190"/>
      <c r="G19" s="190"/>
      <c r="H19" s="191"/>
    </row>
    <row r="20" spans="2:8" ht="15" customHeight="1" x14ac:dyDescent="0.25">
      <c r="B20" s="454" t="s">
        <v>132</v>
      </c>
      <c r="C20" s="454"/>
      <c r="D20" s="454"/>
      <c r="E20" s="454"/>
      <c r="F20" s="454"/>
      <c r="G20" s="454"/>
      <c r="H20" s="192">
        <f>SUM(H15:H19)</f>
        <v>200</v>
      </c>
    </row>
    <row r="21" spans="2:8" ht="16.5" customHeight="1" thickBot="1" x14ac:dyDescent="0.3">
      <c r="B21" s="455" t="s">
        <v>40</v>
      </c>
      <c r="C21" s="456"/>
      <c r="D21" s="456"/>
      <c r="E21" s="456"/>
      <c r="F21" s="456"/>
      <c r="G21" s="457"/>
      <c r="H21" s="193">
        <f>H20</f>
        <v>200</v>
      </c>
    </row>
    <row r="22" spans="2:8" ht="12.75" customHeight="1" x14ac:dyDescent="0.25">
      <c r="B22" s="194"/>
      <c r="C22" s="194"/>
      <c r="D22" s="195"/>
      <c r="E22" s="195"/>
      <c r="F22" s="195"/>
      <c r="G22" s="195"/>
      <c r="H22" s="195"/>
    </row>
    <row r="23" spans="2:8" ht="12.75" customHeight="1" thickBot="1" x14ac:dyDescent="0.3">
      <c r="B23" s="194"/>
      <c r="C23" s="194"/>
      <c r="D23" s="195"/>
      <c r="E23" s="195"/>
      <c r="F23" s="195"/>
      <c r="G23" s="195"/>
      <c r="H23" s="195"/>
    </row>
    <row r="24" spans="2:8" ht="12.75" customHeight="1" thickBot="1" x14ac:dyDescent="0.3">
      <c r="B24" s="458" t="s">
        <v>134</v>
      </c>
      <c r="C24" s="459"/>
      <c r="D24" s="460"/>
      <c r="E24" s="460"/>
      <c r="F24" s="460"/>
      <c r="G24" s="460"/>
      <c r="H24" s="461"/>
    </row>
    <row r="25" spans="2:8" ht="30" customHeight="1" x14ac:dyDescent="0.25">
      <c r="B25" s="462"/>
      <c r="C25" s="463"/>
      <c r="D25" s="463"/>
      <c r="E25" s="463"/>
      <c r="F25" s="463"/>
      <c r="G25" s="463"/>
      <c r="H25" s="464"/>
    </row>
    <row r="26" spans="2:8" ht="30" customHeight="1" thickBot="1" x14ac:dyDescent="0.3">
      <c r="B26" s="465"/>
      <c r="C26" s="466"/>
      <c r="D26" s="466"/>
      <c r="E26" s="466"/>
      <c r="F26" s="466"/>
      <c r="G26" s="466"/>
      <c r="H26" s="467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D2:F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131</vt:i4>
      </vt:variant>
      <vt:variant>
        <vt:lpstr>Rangos con nombre</vt:lpstr>
      </vt:variant>
      <vt:variant>
        <vt:i4>129</vt:i4>
      </vt:variant>
    </vt:vector>
  </HeadingPairs>
  <TitlesOfParts>
    <vt:vector size="260" baseType="lpstr">
      <vt:lpstr>PRESUPUESTO DE OBRA</vt:lpstr>
      <vt:lpstr>INSUMOS PROYECTO</vt:lpstr>
      <vt:lpstr>AIU%</vt:lpstr>
      <vt:lpstr>1.01</vt:lpstr>
      <vt:lpstr>M-1.01</vt:lpstr>
      <vt:lpstr>1.02</vt:lpstr>
      <vt:lpstr>M-1.02</vt:lpstr>
      <vt:lpstr>1.03</vt:lpstr>
      <vt:lpstr>M-1.03</vt:lpstr>
      <vt:lpstr>1.04</vt:lpstr>
      <vt:lpstr>M-1.04</vt:lpstr>
      <vt:lpstr>1.05</vt:lpstr>
      <vt:lpstr>M-1.05</vt:lpstr>
      <vt:lpstr>1.06</vt:lpstr>
      <vt:lpstr>M-1.06</vt:lpstr>
      <vt:lpstr>2.01</vt:lpstr>
      <vt:lpstr>M-2.01</vt:lpstr>
      <vt:lpstr>2.02</vt:lpstr>
      <vt:lpstr>M-2.02</vt:lpstr>
      <vt:lpstr>2.03</vt:lpstr>
      <vt:lpstr>M-2.03</vt:lpstr>
      <vt:lpstr>2.04</vt:lpstr>
      <vt:lpstr>M-2.04</vt:lpstr>
      <vt:lpstr>2.05</vt:lpstr>
      <vt:lpstr>M-2.05</vt:lpstr>
      <vt:lpstr>2.06</vt:lpstr>
      <vt:lpstr>M-2.06</vt:lpstr>
      <vt:lpstr>2.07</vt:lpstr>
      <vt:lpstr>M-2.07</vt:lpstr>
      <vt:lpstr>3.01</vt:lpstr>
      <vt:lpstr>M-3.01</vt:lpstr>
      <vt:lpstr>3.02</vt:lpstr>
      <vt:lpstr>M-3.02</vt:lpstr>
      <vt:lpstr>3.03</vt:lpstr>
      <vt:lpstr>M-3.03</vt:lpstr>
      <vt:lpstr>4.01</vt:lpstr>
      <vt:lpstr>M-4.01</vt:lpstr>
      <vt:lpstr>4.02</vt:lpstr>
      <vt:lpstr>M-4.02</vt:lpstr>
      <vt:lpstr>4.03</vt:lpstr>
      <vt:lpstr>M-4.03</vt:lpstr>
      <vt:lpstr>4.04</vt:lpstr>
      <vt:lpstr>M-4.04</vt:lpstr>
      <vt:lpstr>4.05</vt:lpstr>
      <vt:lpstr>M-4.05</vt:lpstr>
      <vt:lpstr>4.06</vt:lpstr>
      <vt:lpstr>M-4.06</vt:lpstr>
      <vt:lpstr>4.07</vt:lpstr>
      <vt:lpstr>M-4.07</vt:lpstr>
      <vt:lpstr>4.08</vt:lpstr>
      <vt:lpstr>M-4.08</vt:lpstr>
      <vt:lpstr>5.01</vt:lpstr>
      <vt:lpstr>M-5.01</vt:lpstr>
      <vt:lpstr>5.02</vt:lpstr>
      <vt:lpstr>M-5.02</vt:lpstr>
      <vt:lpstr>5.03</vt:lpstr>
      <vt:lpstr>M-5.03</vt:lpstr>
      <vt:lpstr>5.04</vt:lpstr>
      <vt:lpstr>M-5.04</vt:lpstr>
      <vt:lpstr>5.05</vt:lpstr>
      <vt:lpstr>M-5.05</vt:lpstr>
      <vt:lpstr>5.06</vt:lpstr>
      <vt:lpstr>M-5.06</vt:lpstr>
      <vt:lpstr>6.01</vt:lpstr>
      <vt:lpstr>M-6.01</vt:lpstr>
      <vt:lpstr>6.02</vt:lpstr>
      <vt:lpstr>M-6.02</vt:lpstr>
      <vt:lpstr>6.03</vt:lpstr>
      <vt:lpstr>M-6.03</vt:lpstr>
      <vt:lpstr>6.04</vt:lpstr>
      <vt:lpstr>M-6.04</vt:lpstr>
      <vt:lpstr>6.06</vt:lpstr>
      <vt:lpstr>M-6.06</vt:lpstr>
      <vt:lpstr>6.10</vt:lpstr>
      <vt:lpstr>M-6.10</vt:lpstr>
      <vt:lpstr>6.11</vt:lpstr>
      <vt:lpstr>M-6.11</vt:lpstr>
      <vt:lpstr>6.12</vt:lpstr>
      <vt:lpstr>M-6.12</vt:lpstr>
      <vt:lpstr>6.13</vt:lpstr>
      <vt:lpstr>M-6.13</vt:lpstr>
      <vt:lpstr>7.01</vt:lpstr>
      <vt:lpstr>M-7.01</vt:lpstr>
      <vt:lpstr>7.02</vt:lpstr>
      <vt:lpstr>M-7.02</vt:lpstr>
      <vt:lpstr>7.03</vt:lpstr>
      <vt:lpstr>M-7.03</vt:lpstr>
      <vt:lpstr>8.01</vt:lpstr>
      <vt:lpstr>M-8.01</vt:lpstr>
      <vt:lpstr>8.02</vt:lpstr>
      <vt:lpstr>M-8.02</vt:lpstr>
      <vt:lpstr>8.03</vt:lpstr>
      <vt:lpstr>M-8.03</vt:lpstr>
      <vt:lpstr>8.04</vt:lpstr>
      <vt:lpstr>M-8.04</vt:lpstr>
      <vt:lpstr>8.05</vt:lpstr>
      <vt:lpstr>M-8.05</vt:lpstr>
      <vt:lpstr>8.06</vt:lpstr>
      <vt:lpstr>M-8.06</vt:lpstr>
      <vt:lpstr>9.01</vt:lpstr>
      <vt:lpstr>M-9.01</vt:lpstr>
      <vt:lpstr>9.02</vt:lpstr>
      <vt:lpstr>M-9.02</vt:lpstr>
      <vt:lpstr>9.03</vt:lpstr>
      <vt:lpstr>M-9.03</vt:lpstr>
      <vt:lpstr>9.05</vt:lpstr>
      <vt:lpstr>M-9.05</vt:lpstr>
      <vt:lpstr>10.01</vt:lpstr>
      <vt:lpstr>M-10.01</vt:lpstr>
      <vt:lpstr>11.01</vt:lpstr>
      <vt:lpstr>M-11.01</vt:lpstr>
      <vt:lpstr>11.02</vt:lpstr>
      <vt:lpstr>M-11.02</vt:lpstr>
      <vt:lpstr>11.03</vt:lpstr>
      <vt:lpstr>M-11.03</vt:lpstr>
      <vt:lpstr>11.04</vt:lpstr>
      <vt:lpstr>M-11.04</vt:lpstr>
      <vt:lpstr>11.05</vt:lpstr>
      <vt:lpstr>M-11.05</vt:lpstr>
      <vt:lpstr>11.06</vt:lpstr>
      <vt:lpstr>M-11.06</vt:lpstr>
      <vt:lpstr>11.07</vt:lpstr>
      <vt:lpstr>M-11.07</vt:lpstr>
      <vt:lpstr>11.08</vt:lpstr>
      <vt:lpstr>M-11.08</vt:lpstr>
      <vt:lpstr>11.09</vt:lpstr>
      <vt:lpstr>M-11.09</vt:lpstr>
      <vt:lpstr>11.11</vt:lpstr>
      <vt:lpstr>M-11.11</vt:lpstr>
      <vt:lpstr>12.01</vt:lpstr>
      <vt:lpstr>M-12.01</vt:lpstr>
      <vt:lpstr>'1.01'!Área_de_impresión</vt:lpstr>
      <vt:lpstr>'1.02'!Área_de_impresión</vt:lpstr>
      <vt:lpstr>'1.03'!Área_de_impresión</vt:lpstr>
      <vt:lpstr>'1.04'!Área_de_impresión</vt:lpstr>
      <vt:lpstr>'1.05'!Área_de_impresión</vt:lpstr>
      <vt:lpstr>'1.06'!Área_de_impresión</vt:lpstr>
      <vt:lpstr>'10.01'!Área_de_impresión</vt:lpstr>
      <vt:lpstr>'11.01'!Área_de_impresión</vt:lpstr>
      <vt:lpstr>'11.02'!Área_de_impresión</vt:lpstr>
      <vt:lpstr>'11.03'!Área_de_impresión</vt:lpstr>
      <vt:lpstr>'11.04'!Área_de_impresión</vt:lpstr>
      <vt:lpstr>'11.05'!Área_de_impresión</vt:lpstr>
      <vt:lpstr>'11.06'!Área_de_impresión</vt:lpstr>
      <vt:lpstr>'11.07'!Área_de_impresión</vt:lpstr>
      <vt:lpstr>'11.08'!Área_de_impresión</vt:lpstr>
      <vt:lpstr>'11.09'!Área_de_impresión</vt:lpstr>
      <vt:lpstr>'11.11'!Área_de_impresión</vt:lpstr>
      <vt:lpstr>'12.01'!Área_de_impresión</vt:lpstr>
      <vt:lpstr>'2.01'!Área_de_impresión</vt:lpstr>
      <vt:lpstr>'2.02'!Área_de_impresión</vt:lpstr>
      <vt:lpstr>'2.03'!Área_de_impresión</vt:lpstr>
      <vt:lpstr>'2.04'!Área_de_impresión</vt:lpstr>
      <vt:lpstr>'2.05'!Área_de_impresión</vt:lpstr>
      <vt:lpstr>'2.06'!Área_de_impresión</vt:lpstr>
      <vt:lpstr>'2.07'!Área_de_impresión</vt:lpstr>
      <vt:lpstr>'3.01'!Área_de_impresión</vt:lpstr>
      <vt:lpstr>'3.02'!Área_de_impresión</vt:lpstr>
      <vt:lpstr>'3.03'!Área_de_impresión</vt:lpstr>
      <vt:lpstr>'4.01'!Área_de_impresión</vt:lpstr>
      <vt:lpstr>'4.02'!Área_de_impresión</vt:lpstr>
      <vt:lpstr>'4.03'!Área_de_impresión</vt:lpstr>
      <vt:lpstr>'4.04'!Área_de_impresión</vt:lpstr>
      <vt:lpstr>'4.05'!Área_de_impresión</vt:lpstr>
      <vt:lpstr>'4.06'!Área_de_impresión</vt:lpstr>
      <vt:lpstr>'4.07'!Área_de_impresión</vt:lpstr>
      <vt:lpstr>'4.08'!Área_de_impresión</vt:lpstr>
      <vt:lpstr>'5.01'!Área_de_impresión</vt:lpstr>
      <vt:lpstr>'5.02'!Área_de_impresión</vt:lpstr>
      <vt:lpstr>'5.03'!Área_de_impresión</vt:lpstr>
      <vt:lpstr>'5.04'!Área_de_impresión</vt:lpstr>
      <vt:lpstr>'5.05'!Área_de_impresión</vt:lpstr>
      <vt:lpstr>'5.06'!Área_de_impresión</vt:lpstr>
      <vt:lpstr>'6.01'!Área_de_impresión</vt:lpstr>
      <vt:lpstr>'6.02'!Área_de_impresión</vt:lpstr>
      <vt:lpstr>'6.03'!Área_de_impresión</vt:lpstr>
      <vt:lpstr>'6.04'!Área_de_impresión</vt:lpstr>
      <vt:lpstr>'6.06'!Área_de_impresión</vt:lpstr>
      <vt:lpstr>'6.10'!Área_de_impresión</vt:lpstr>
      <vt:lpstr>'6.11'!Área_de_impresión</vt:lpstr>
      <vt:lpstr>'6.12'!Área_de_impresión</vt:lpstr>
      <vt:lpstr>'6.13'!Área_de_impresión</vt:lpstr>
      <vt:lpstr>'7.01'!Área_de_impresión</vt:lpstr>
      <vt:lpstr>'7.02'!Área_de_impresión</vt:lpstr>
      <vt:lpstr>'7.03'!Área_de_impresión</vt:lpstr>
      <vt:lpstr>'8.01'!Área_de_impresión</vt:lpstr>
      <vt:lpstr>'8.02'!Área_de_impresión</vt:lpstr>
      <vt:lpstr>'8.03'!Área_de_impresión</vt:lpstr>
      <vt:lpstr>'8.04'!Área_de_impresión</vt:lpstr>
      <vt:lpstr>'8.05'!Área_de_impresión</vt:lpstr>
      <vt:lpstr>'8.06'!Área_de_impresión</vt:lpstr>
      <vt:lpstr>'9.01'!Área_de_impresión</vt:lpstr>
      <vt:lpstr>'9.02'!Área_de_impresión</vt:lpstr>
      <vt:lpstr>'9.03'!Área_de_impresión</vt:lpstr>
      <vt:lpstr>'9.05'!Área_de_impresión</vt:lpstr>
      <vt:lpstr>'M-1.01'!Área_de_impresión</vt:lpstr>
      <vt:lpstr>'M-1.02'!Área_de_impresión</vt:lpstr>
      <vt:lpstr>'M-1.03'!Área_de_impresión</vt:lpstr>
      <vt:lpstr>'M-1.04'!Área_de_impresión</vt:lpstr>
      <vt:lpstr>'M-1.05'!Área_de_impresión</vt:lpstr>
      <vt:lpstr>'M-1.06'!Área_de_impresión</vt:lpstr>
      <vt:lpstr>'M-10.01'!Área_de_impresión</vt:lpstr>
      <vt:lpstr>'M-11.01'!Área_de_impresión</vt:lpstr>
      <vt:lpstr>'M-11.02'!Área_de_impresión</vt:lpstr>
      <vt:lpstr>'M-11.03'!Área_de_impresión</vt:lpstr>
      <vt:lpstr>'M-11.04'!Área_de_impresión</vt:lpstr>
      <vt:lpstr>'M-11.05'!Área_de_impresión</vt:lpstr>
      <vt:lpstr>'M-11.06'!Área_de_impresión</vt:lpstr>
      <vt:lpstr>'M-11.07'!Área_de_impresión</vt:lpstr>
      <vt:lpstr>'M-11.08'!Área_de_impresión</vt:lpstr>
      <vt:lpstr>'M-11.09'!Área_de_impresión</vt:lpstr>
      <vt:lpstr>'M-11.11'!Área_de_impresión</vt:lpstr>
      <vt:lpstr>'M-12.01'!Área_de_impresión</vt:lpstr>
      <vt:lpstr>'M-2.01'!Área_de_impresión</vt:lpstr>
      <vt:lpstr>'M-2.02'!Área_de_impresión</vt:lpstr>
      <vt:lpstr>'M-2.03'!Área_de_impresión</vt:lpstr>
      <vt:lpstr>'M-2.04'!Área_de_impresión</vt:lpstr>
      <vt:lpstr>'M-2.05'!Área_de_impresión</vt:lpstr>
      <vt:lpstr>'M-2.06'!Área_de_impresión</vt:lpstr>
      <vt:lpstr>'M-2.07'!Área_de_impresión</vt:lpstr>
      <vt:lpstr>'M-3.01'!Área_de_impresión</vt:lpstr>
      <vt:lpstr>'M-3.02'!Área_de_impresión</vt:lpstr>
      <vt:lpstr>'M-3.03'!Área_de_impresión</vt:lpstr>
      <vt:lpstr>'M-4.01'!Área_de_impresión</vt:lpstr>
      <vt:lpstr>'M-4.02'!Área_de_impresión</vt:lpstr>
      <vt:lpstr>'M-4.03'!Área_de_impresión</vt:lpstr>
      <vt:lpstr>'M-4.04'!Área_de_impresión</vt:lpstr>
      <vt:lpstr>'M-4.05'!Área_de_impresión</vt:lpstr>
      <vt:lpstr>'M-4.06'!Área_de_impresión</vt:lpstr>
      <vt:lpstr>'M-4.07'!Área_de_impresión</vt:lpstr>
      <vt:lpstr>'M-4.08'!Área_de_impresión</vt:lpstr>
      <vt:lpstr>'M-5.01'!Área_de_impresión</vt:lpstr>
      <vt:lpstr>'M-5.02'!Área_de_impresión</vt:lpstr>
      <vt:lpstr>'M-5.03'!Área_de_impresión</vt:lpstr>
      <vt:lpstr>'M-5.04'!Área_de_impresión</vt:lpstr>
      <vt:lpstr>'M-5.05'!Área_de_impresión</vt:lpstr>
      <vt:lpstr>'M-5.06'!Área_de_impresión</vt:lpstr>
      <vt:lpstr>'M-6.01'!Área_de_impresión</vt:lpstr>
      <vt:lpstr>'M-6.02'!Área_de_impresión</vt:lpstr>
      <vt:lpstr>'M-6.03'!Área_de_impresión</vt:lpstr>
      <vt:lpstr>'M-6.04'!Área_de_impresión</vt:lpstr>
      <vt:lpstr>'M-6.06'!Área_de_impresión</vt:lpstr>
      <vt:lpstr>'M-6.10'!Área_de_impresión</vt:lpstr>
      <vt:lpstr>'M-6.11'!Área_de_impresión</vt:lpstr>
      <vt:lpstr>'M-6.12'!Área_de_impresión</vt:lpstr>
      <vt:lpstr>'M-6.13'!Área_de_impresión</vt:lpstr>
      <vt:lpstr>'M-7.01'!Área_de_impresión</vt:lpstr>
      <vt:lpstr>'M-7.02'!Área_de_impresión</vt:lpstr>
      <vt:lpstr>'M-7.03'!Área_de_impresión</vt:lpstr>
      <vt:lpstr>'M-8.01'!Área_de_impresión</vt:lpstr>
      <vt:lpstr>'M-8.02'!Área_de_impresión</vt:lpstr>
      <vt:lpstr>'M-8.03'!Área_de_impresión</vt:lpstr>
      <vt:lpstr>'M-8.04'!Área_de_impresión</vt:lpstr>
      <vt:lpstr>'M-8.05'!Área_de_impresión</vt:lpstr>
      <vt:lpstr>'M-8.06'!Área_de_impresión</vt:lpstr>
      <vt:lpstr>'M-9.01'!Área_de_impresión</vt:lpstr>
      <vt:lpstr>'M-9.02'!Área_de_impresión</vt:lpstr>
      <vt:lpstr>'M-9.03'!Área_de_impresión</vt:lpstr>
      <vt:lpstr>'M-9.05'!Área_de_impresión</vt:lpstr>
      <vt:lpstr>'PRESUPUESTO DE OBRA'!Área_de_impresión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Ingeniero</dc:creator>
  <cp:lastModifiedBy>PATRICIA VALENCIA MARIN</cp:lastModifiedBy>
  <dcterms:created xsi:type="dcterms:W3CDTF">2026-10-12T23:09:37Z</dcterms:created>
  <dcterms:modified xsi:type="dcterms:W3CDTF">2026-10-13T21:25:38Z</dcterms:modified>
</cp:coreProperties>
</file>